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omments1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6/"/>
    </mc:Choice>
  </mc:AlternateContent>
  <xr:revisionPtr revIDLastSave="32" documentId="8_{D71C051F-75E4-4F45-BE8C-34819AA97857}" xr6:coauthVersionLast="47" xr6:coauthVersionMax="47" xr10:uidLastSave="{B0542951-0EFC-4180-8908-9C39EAD303C0}"/>
  <workbookProtection workbookAlgorithmName="SHA-512" workbookHashValue="NP/6GRyeLdWOsV5qM6A8BzK+B8UvlSd4nVkfQPgPq8McXxH4SsYHG0xpCultsHMC8l9ARkisb8VDRz0Ei/KdGA==" workbookSaltValue="QumT5zVh57dDF2uUQz/p6w==" workbookSpinCount="100000" lockStructure="1"/>
  <bookViews>
    <workbookView xWindow="28680" yWindow="-120" windowWidth="29040" windowHeight="15720" tabRatio="686" firstSheet="4" activeTab="4"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state="hidden" r:id="rId14"/>
    <sheet name="RAZKRITJA-opcijsko" sheetId="19" r:id="rId15"/>
    <sheet name="Investicija" sheetId="9" r:id="rId16"/>
    <sheet name="predračunska vrednost investici" sheetId="21" r:id="rId17"/>
    <sheet name="VIRI FINANCIRANJA" sheetId="22" r:id="rId18"/>
    <sheet name="FINANČNE PROJEKCIJE-investicija" sheetId="18" r:id="rId19"/>
    <sheet name="predfinanciranje projektov" sheetId="25" state="hidden" r:id="rId20"/>
    <sheet name="IZJAVA" sheetId="16" r:id="rId21"/>
    <sheet name="PRILOGE za Linijo obr.sred." sheetId="34" state="hidden" r:id="rId22"/>
    <sheet name="PRILOGE za Linijo investicije" sheetId="33" r:id="rId23"/>
    <sheet name="PRILOGE za Linijo zaposlovanje" sheetId="35" state="hidden"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IZJAVA!$B$1:$D$49</definedName>
    <definedName name="_xlnm.Print_Area" localSheetId="9">Kadri!$B$2:$E$30</definedName>
    <definedName name="_xlnm.Print_Area" localSheetId="4">Kazalo!$B$2:$J$42</definedName>
    <definedName name="_xlnm.Print_Area" localSheetId="12">'PODATKI-DE MINIMIS'!$B$2:$G$58</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investicije'!$A$1:$L$37</definedName>
    <definedName name="_xlnm.Print_Area" localSheetId="21">'PRILOGE za Linijo obr.sred.'!$A$1:$L$33</definedName>
    <definedName name="_xlnm.Print_Area" localSheetId="24">'PRILOGE za Linijo predfinancir.'!$B$1:$M$27</definedName>
    <definedName name="_xlnm.Print_Area" localSheetId="23">'PRILOGE za Linijo zaposlovanje'!$A$1:$L$31</definedName>
    <definedName name="_xlnm.Print_Area" localSheetId="14">'RAZKRITJA-opcijsko'!$B$2:$F$53</definedName>
    <definedName name="_xlnm.Print_Area" localSheetId="5">Splošno!$B$2:$D$31</definedName>
    <definedName name="_xlnm.Print_Area" localSheetId="17">'VIRI FINANCIRANJA'!$A$5:$D$20</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76" i="40"/>
  <c r="B75" i="40"/>
  <c r="B74" i="40"/>
  <c r="B73" i="40"/>
  <c r="E10" i="11"/>
  <c r="B72" i="40"/>
  <c r="BU1" i="41" a="1"/>
  <c r="BS1" i="41" a="1"/>
  <c r="BU2" i="41" a="1"/>
  <c r="BV2" i="41" a="1"/>
  <c r="BS2" i="41" a="1"/>
  <c r="BT1" i="41" a="1"/>
  <c r="BV1" i="41" a="1"/>
  <c r="BW2" i="41" a="1"/>
  <c r="BT2" i="41" a="1"/>
  <c r="BW1" i="41" a="1"/>
  <c r="BW1" i="41" l="1"/>
  <c r="BW2" i="41"/>
  <c r="BV2" i="41"/>
  <c r="BV1" i="41"/>
  <c r="BU2" i="41"/>
  <c r="BU1" i="41"/>
  <c r="BT2" i="41"/>
  <c r="BT1" i="41"/>
  <c r="BS1" i="41"/>
  <c r="BS2" i="41"/>
  <c r="D4" i="18"/>
  <c r="E4" i="18" s="1"/>
  <c r="F4" i="18" l="1"/>
  <c r="G4" i="18" s="1"/>
  <c r="H4" i="18" s="1"/>
  <c r="E36" i="1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BA1" i="41" a="1"/>
  <c r="BP1" i="41" a="1"/>
  <c r="BA2" i="41" a="1"/>
  <c r="Y1" i="41" a="1"/>
  <c r="T1" i="41" a="1"/>
  <c r="BL1" i="41" a="1"/>
  <c r="BQ2" i="41" a="1"/>
  <c r="BK2" i="41" a="1"/>
  <c r="N1" i="41" a="1"/>
  <c r="AH2" i="41" a="1"/>
  <c r="AE1" i="41" a="1"/>
  <c r="BR2" i="41" a="1"/>
  <c r="BE2" i="41" a="1"/>
  <c r="AT2" i="41" a="1"/>
  <c r="M1" i="41" a="1"/>
  <c r="AB1" i="41" a="1"/>
  <c r="BD2" i="41" a="1"/>
  <c r="BD1" i="41" a="1"/>
  <c r="BB1" i="41" a="1"/>
  <c r="BQ1" i="41" a="1"/>
  <c r="BM1" i="41" a="1"/>
  <c r="AP1" i="41" a="1"/>
  <c r="AX1" i="41" a="1"/>
  <c r="AW2" i="41" a="1"/>
  <c r="R2" i="41" a="1"/>
  <c r="AO2" i="41" a="1"/>
  <c r="B1" i="41" a="1"/>
  <c r="AD1" i="41" a="1"/>
  <c r="BO2" i="41" a="1"/>
  <c r="M2" i="41" a="1"/>
  <c r="AK1" i="41" a="1"/>
  <c r="BC2" i="41" a="1"/>
  <c r="J1" i="41" a="1"/>
  <c r="AO1" i="41" a="1"/>
  <c r="X1" i="41" a="1"/>
  <c r="K1" i="41" a="1"/>
  <c r="AA1" i="41" a="1"/>
  <c r="BH2" i="41" a="1"/>
  <c r="AV2" i="41" a="1"/>
  <c r="U1" i="41" a="1"/>
  <c r="A1" i="41" a="1"/>
  <c r="R1" i="41" a="1"/>
  <c r="L1" i="41" a="1"/>
  <c r="D1" i="41" a="1"/>
  <c r="G1" i="41" a="1"/>
  <c r="BJ2" i="41" a="1"/>
  <c r="AD2" i="41" a="1"/>
  <c r="BN1" i="41" a="1"/>
  <c r="BG2" i="41" a="1"/>
  <c r="AF1" i="41" a="1"/>
  <c r="Q1" i="41" a="1"/>
  <c r="Q2" i="41" a="1"/>
  <c r="AJ2" i="41" a="1"/>
  <c r="AC2" i="41" a="1"/>
  <c r="AG2" i="41" a="1"/>
  <c r="BF1" i="41" a="1"/>
  <c r="BB2" i="41" a="1"/>
  <c r="AV1" i="41" a="1"/>
  <c r="AM1" i="41" a="1"/>
  <c r="BR1" i="41" a="1"/>
  <c r="AU1" i="41" a="1"/>
  <c r="BN2" i="41" a="1"/>
  <c r="BF2" i="41" a="1"/>
  <c r="P2" i="41" a="1"/>
  <c r="AT1" i="41" a="1"/>
  <c r="BO1" i="41" a="1"/>
  <c r="N2" i="41" a="1"/>
  <c r="AB2" i="41" a="1"/>
  <c r="AA2" i="41" a="1"/>
  <c r="AP2" i="41" a="1"/>
  <c r="AW1" i="41" a="1"/>
  <c r="AR1" i="41" a="1"/>
  <c r="H1" i="41" a="1"/>
  <c r="BC1" i="41" a="1"/>
  <c r="AQ2" i="41" a="1"/>
  <c r="E1" i="41" a="1"/>
  <c r="L2" i="41" a="1"/>
  <c r="W1" i="41" a="1"/>
  <c r="AL1" i="41" a="1"/>
  <c r="AY1" i="41" a="1"/>
  <c r="A2" i="41" a="1"/>
  <c r="BI2" i="41" a="1"/>
  <c r="AM2" i="41" a="1"/>
  <c r="Z1" i="41" a="1"/>
  <c r="BL2" i="41" a="1"/>
  <c r="BK1" i="41" a="1"/>
  <c r="S1" i="41" a="1"/>
  <c r="O1" i="41" a="1"/>
  <c r="F1" i="41" a="1"/>
  <c r="BM2" i="41" a="1"/>
  <c r="AQ1" i="41" a="1"/>
  <c r="Z2" i="41" a="1"/>
  <c r="AH1" i="41" a="1"/>
  <c r="BE1" i="41" a="1"/>
  <c r="I1" i="41" a="1"/>
  <c r="BI1" i="41" a="1"/>
  <c r="AI2" i="41" a="1"/>
  <c r="C1" i="41" a="1"/>
  <c r="B2" i="41" a="1"/>
  <c r="BG1" i="41" a="1"/>
  <c r="AS1" i="41" a="1"/>
  <c r="AN1" i="41" a="1"/>
  <c r="AI1" i="41" a="1"/>
  <c r="AC1" i="41" a="1"/>
  <c r="AU2" i="41" a="1"/>
  <c r="J2" i="41" a="1"/>
  <c r="AX2" i="41" a="1"/>
  <c r="BH1" i="41" a="1"/>
  <c r="P1" i="41" a="1"/>
  <c r="AR2" i="41" a="1"/>
  <c r="BP2" i="41" a="1"/>
  <c r="F2" i="41" a="1"/>
  <c r="G2" i="41" a="1"/>
  <c r="AZ1" i="41" a="1"/>
  <c r="BJ1" i="41" a="1"/>
  <c r="AY2" i="41" a="1"/>
  <c r="V1" i="41" a="1"/>
  <c r="AJ1" i="41" a="1"/>
  <c r="AG1" i="41" a="1"/>
  <c r="H42" i="32" l="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D2" i="41" a="1"/>
  <c r="Y2" i="41" a="1"/>
  <c r="X2" i="41" a="1"/>
  <c r="V2" i="41" a="1"/>
  <c r="H2" i="41" a="1"/>
  <c r="AL2" i="41" a="1"/>
  <c r="K2" i="41" a="1"/>
  <c r="E2" i="41" a="1"/>
  <c r="C2" i="41" a="1"/>
  <c r="AN2" i="41" a="1"/>
  <c r="T2" i="41" a="1"/>
  <c r="O2" i="41" a="1"/>
  <c r="W2" i="41" a="1"/>
  <c r="U2" i="41" a="1"/>
  <c r="S2" i="41" a="1"/>
  <c r="C17" i="6" l="1"/>
  <c r="B46" i="40"/>
  <c r="K2" i="41"/>
  <c r="Y2" i="41"/>
  <c r="O2" i="41"/>
  <c r="S2" i="41"/>
  <c r="AN2" i="41"/>
  <c r="D2" i="41"/>
  <c r="H2" i="41"/>
  <c r="U2" i="41"/>
  <c r="C2" i="41"/>
  <c r="X2" i="41"/>
  <c r="V2" i="41"/>
  <c r="E2" i="41"/>
  <c r="AL2" i="41"/>
  <c r="T2" i="41"/>
  <c r="W2" i="41"/>
  <c r="B10" i="40"/>
  <c r="C27" i="29"/>
  <c r="C26" i="29"/>
  <c r="C25" i="29"/>
  <c r="C24" i="29"/>
  <c r="B2" i="29"/>
  <c r="AS2" i="41" a="1"/>
  <c r="I2" i="41" a="1"/>
  <c r="AS2" i="41" l="1"/>
  <c r="I2" i="41"/>
  <c r="B32" i="40"/>
  <c r="B33" i="40"/>
  <c r="C18" i="10"/>
  <c r="C10" i="10"/>
  <c r="AF2" i="41" a="1"/>
  <c r="AE2" i="41" a="1"/>
  <c r="B38" i="40" l="1"/>
  <c r="AF2" i="41"/>
  <c r="AE2" i="41"/>
  <c r="C4" i="8"/>
  <c r="D42"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40" i="16"/>
  <c r="E31" i="19"/>
  <c r="B17" i="3"/>
  <c r="C15" i="29"/>
  <c r="C23" i="29"/>
  <c r="D40"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14" authorId="0" shapeId="0" xr:uid="{F24065F4-DCFF-4680-BFAB-655A5E06DCDE}">
      <text>
        <r>
          <rPr>
            <b/>
            <sz val="9"/>
            <color indexed="81"/>
            <rFont val="Segoe UI"/>
            <family val="2"/>
            <charset val="238"/>
          </rPr>
          <t xml:space="preserve">vpišite morebitna dodatna pojasnila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12" authorId="0" shapeId="0" xr:uid="{CC9A605E-B406-444B-82A2-678CFF9B024C}">
      <text>
        <r>
          <rPr>
            <b/>
            <sz val="9"/>
            <color indexed="81"/>
            <rFont val="Segoe UI"/>
            <family val="2"/>
            <charset val="238"/>
          </rPr>
          <t>navedite glavne skupine, vire ustvarjanja prihodkov (npr. najemnine, druge storitve, proizvodnja, ..)</t>
        </r>
      </text>
    </comment>
    <comment ref="C12" authorId="0" shapeId="0" xr:uid="{48B81CE9-4132-4BA7-B27E-77F29D660D33}">
      <text>
        <r>
          <rPr>
            <b/>
            <sz val="9"/>
            <color indexed="81"/>
            <rFont val="Segoe UI"/>
            <family val="2"/>
            <charset val="238"/>
          </rPr>
          <t xml:space="preserve">glede na oddane izkaze poslovanja </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8"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<sst xmlns="http://schemas.openxmlformats.org/spreadsheetml/2006/main" count="3802" uniqueCount="2558">
  <si>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</si>
  <si>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</si>
  <si>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</si>
  <si>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</si>
  <si>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</si>
  <si>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</si>
  <si>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</si>
  <si>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</si>
  <si>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</si>
  <si>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</si>
  <si>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</si>
  <si>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</si>
  <si>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</si>
  <si>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</si>
  <si>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</si>
  <si>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</si>
  <si>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</si>
  <si>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</si>
  <si>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</si>
  <si>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</si>
  <si>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</si>
  <si>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</si>
  <si>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</si>
  <si>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</si>
  <si>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</si>
  <si>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</si>
  <si>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</si>
  <si>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</si>
  <si>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</si>
  <si>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</si>
  <si>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</si>
  <si>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</si>
  <si>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</si>
  <si>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</si>
  <si>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</si>
  <si>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</si>
  <si>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</si>
  <si>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</si>
  <si>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</si>
  <si>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</si>
  <si>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</si>
  <si>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</si>
  <si>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</si>
  <si>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</si>
  <si>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</si>
  <si>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</si>
  <si>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</si>
  <si>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</si>
  <si>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</si>
  <si>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</si>
  <si>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</si>
  <si>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</si>
  <si>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</si>
  <si>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</si>
  <si>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</si>
  <si>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</si>
  <si>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</si>
  <si>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</si>
  <si>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</si>
  <si>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</si>
  <si>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</si>
  <si>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</si>
  <si>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</si>
  <si>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</si>
  <si>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</si>
  <si>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</si>
  <si>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</si>
  <si>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</si>
  <si>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</si>
  <si>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</si>
  <si>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</si>
  <si>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</si>
  <si>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</si>
  <si>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</si>
  <si>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</si>
  <si>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</si>
  <si>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</si>
  <si>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</si>
  <si>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</si>
  <si>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</si>
  <si>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</si>
  <si>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</si>
  <si>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</si>
  <si>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</si>
  <si>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</si>
  <si>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</si>
  <si>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</si>
  <si>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</si>
  <si>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</si>
  <si>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</si>
  <si>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</si>
  <si>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</si>
  <si>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</si>
  <si>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</si>
  <si>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</si>
  <si>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</si>
  <si>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</si>
  <si>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</si>
  <si>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</si>
  <si>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</si>
  <si>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</si>
  <si>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</si>
  <si>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</si>
  <si>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</si>
  <si>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</si>
  <si>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</si>
  <si>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</si>
  <si>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</si>
  <si>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</si>
  <si>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</si>
  <si>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</si>
  <si>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</si>
  <si>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</si>
  <si>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</si>
  <si>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</si>
  <si>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</si>
  <si>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</si>
  <si>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</si>
  <si>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</si>
  <si>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</si>
  <si>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</si>
  <si>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</si>
  <si>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</si>
  <si>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</si>
  <si>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</si>
  <si>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</si>
  <si>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</si>
  <si>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</si>
  <si>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</si>
  <si>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</si>
  <si>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</si>
  <si>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</si>
  <si>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</si>
  <si>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</si>
  <si>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</si>
  <si>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</si>
  <si>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</si>
  <si>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</si>
  <si>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</si>
  <si>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</si>
  <si>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</si>
  <si>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</si>
  <si>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</si>
  <si>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</si>
  <si>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</si>
  <si>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</si>
  <si>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</si>
  <si>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</si>
  <si>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</si>
  <si>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</si>
  <si>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</si>
  <si>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</si>
  <si>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</si>
  <si>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</si>
  <si>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</si>
  <si>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</si>
  <si>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</si>
  <si>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</si>
  <si>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</si>
  <si>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</si>
  <si>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</si>
  <si>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</si>
  <si>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</si>
  <si>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</si>
  <si>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</si>
  <si>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</si>
  <si>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</si>
  <si>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</si>
  <si>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</si>
  <si>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</si>
  <si>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</si>
  <si>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</si>
  <si>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</si>
  <si>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</si>
  <si>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</si>
  <si>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</si>
  <si>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</si>
  <si>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</si>
  <si>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</si>
  <si>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</si>
  <si>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</si>
  <si>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</si>
  <si>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</si>
  <si>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</si>
  <si>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</si>
  <si>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</si>
  <si>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</si>
  <si>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</si>
  <si>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</si>
  <si>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</si>
  <si>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</si>
  <si>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</si>
  <si>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</si>
  <si>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</si>
  <si>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</si>
  <si>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</si>
  <si>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</si>
  <si>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</si>
  <si>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</si>
  <si>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</si>
  <si>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</si>
  <si>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</si>
  <si>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</si>
  <si>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</si>
  <si>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</si>
  <si>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</si>
  <si>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</si>
  <si>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</si>
  <si>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</si>
  <si>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</si>
  <si>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</si>
  <si>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</si>
  <si>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</si>
  <si>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</si>
  <si>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</si>
  <si>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</si>
  <si>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</si>
  <si>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</si>
  <si>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</si>
  <si>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</si>
  <si>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</si>
  <si>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</si>
  <si>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</si>
  <si>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</si>
  <si>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</si>
  <si>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</si>
  <si>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</si>
  <si>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</si>
  <si>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</si>
  <si>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</si>
  <si>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</si>
  <si>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</si>
  <si>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</si>
  <si>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</si>
  <si>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</si>
  <si>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</si>
  <si>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</si>
  <si>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</si>
  <si>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</si>
  <si>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</si>
  <si>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</si>
  <si>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</si>
  <si>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</si>
  <si>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</si>
  <si>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</si>
  <si>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</si>
  <si>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</si>
  <si>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</si>
  <si>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</si>
  <si>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</si>
  <si>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</si>
  <si>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</si>
  <si>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</si>
  <si>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</si>
  <si>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</si>
  <si>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</si>
  <si>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</si>
  <si>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</si>
  <si>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</si>
  <si>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</si>
  <si>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</si>
  <si>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</si>
  <si>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</si>
  <si>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</si>
  <si>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</si>
  <si>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</si>
  <si>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</si>
  <si>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</si>
  <si>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</si>
  <si>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</si>
  <si>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</si>
  <si>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</si>
  <si>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</si>
  <si>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</si>
  <si>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</si>
  <si>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</si>
  <si>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</si>
  <si>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</si>
  <si>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</si>
  <si>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</si>
  <si>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</si>
  <si>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</si>
  <si>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</si>
  <si>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</si>
  <si>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</si>
  <si>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</si>
  <si>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</si>
  <si>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</si>
  <si>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</si>
  <si>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</si>
  <si>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</si>
  <si>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</si>
  <si>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</si>
  <si>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</si>
  <si>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</si>
  <si>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</si>
  <si>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</si>
  <si>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</si>
  <si>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</si>
  <si>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</si>
  <si>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</si>
  <si>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</si>
  <si>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</si>
  <si>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</si>
  <si>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</si>
  <si>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</si>
  <si>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</si>
  <si>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</si>
  <si>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</si>
  <si>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</si>
  <si>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</si>
  <si>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</si>
  <si>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</si>
  <si>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</si>
  <si>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</si>
  <si>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</si>
  <si>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</si>
  <si>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</si>
  <si>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</si>
  <si>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</si>
  <si>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</si>
  <si>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</si>
  <si>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</si>
  <si>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</si>
  <si>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</si>
  <si>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</si>
  <si>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</si>
  <si>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</si>
  <si>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</si>
  <si>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</si>
  <si>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</si>
  <si>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</si>
  <si>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</si>
  <si>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</si>
  <si>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</si>
  <si>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</si>
  <si>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</si>
  <si>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</si>
  <si>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</si>
  <si>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</si>
  <si>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</si>
  <si>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</si>
  <si>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</si>
  <si>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</si>
  <si>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</si>
  <si>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</si>
  <si>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</si>
  <si>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</si>
  <si>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</si>
  <si>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</si>
  <si>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</si>
  <si>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</si>
  <si>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</si>
  <si>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</si>
  <si>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</si>
  <si>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</si>
  <si>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</si>
  <si>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</si>
  <si>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</si>
  <si>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</si>
  <si>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</si>
  <si>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</si>
  <si>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</si>
  <si>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</si>
  <si>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</si>
  <si>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</si>
  <si>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</si>
  <si>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</si>
  <si>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</si>
  <si>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</si>
  <si>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</si>
  <si>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</si>
  <si>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</si>
  <si>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</si>
  <si>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</si>
  <si>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</si>
  <si>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</si>
  <si>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</si>
  <si>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</si>
  <si>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</si>
  <si>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</si>
  <si>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</si>
  <si>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</si>
  <si>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</si>
  <si>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</si>
  <si>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</si>
  <si>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</si>
  <si>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</si>
  <si>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</si>
  <si>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</si>
  <si>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</si>
  <si>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</si>
  <si>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</si>
  <si>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</si>
  <si>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</si>
  <si>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</si>
  <si>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</si>
  <si>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</si>
  <si>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</si>
  <si>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</si>
  <si>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</si>
  <si>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</si>
  <si>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</si>
  <si>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</si>
  <si>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</si>
  <si>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</si>
  <si>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</si>
  <si>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</si>
  <si>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</si>
  <si>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</si>
  <si>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</si>
  <si>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</si>
  <si>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</si>
  <si>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</si>
  <si>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</si>
  <si>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</si>
  <si>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</si>
  <si>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</si>
  <si>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</si>
  <si>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</si>
  <si>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</si>
  <si>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</si>
  <si>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</si>
  <si>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</si>
  <si>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</si>
  <si>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</si>
  <si>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</si>
  <si>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</si>
  <si>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</si>
  <si>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</si>
  <si>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</si>
  <si>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</si>
  <si>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</si>
  <si>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</si>
  <si>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</si>
  <si>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</si>
  <si>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</si>
  <si>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</si>
  <si>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</si>
  <si>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</si>
  <si>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</si>
  <si>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</si>
  <si>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</si>
  <si>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</si>
  <si>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</si>
  <si>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</si>
  <si>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</si>
  <si>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</si>
  <si>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</si>
  <si>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</si>
  <si>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</si>
  <si>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</si>
  <si>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</si>
  <si>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</si>
  <si>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</si>
  <si>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</si>
  <si>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</si>
  <si>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</si>
  <si>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</si>
  <si>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</si>
  <si>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</si>
  <si>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</si>
  <si>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</si>
  <si>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</si>
  <si>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</si>
  <si>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</si>
  <si>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</si>
  <si>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</si>
  <si>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</si>
  <si>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</si>
  <si>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</si>
  <si>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</si>
  <si>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</si>
  <si>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</si>
  <si>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</si>
  <si>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</si>
  <si>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</si>
  <si>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</si>
  <si>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</si>
  <si>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</si>
  <si>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</si>
  <si>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</si>
  <si>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</si>
  <si>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</si>
  <si>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</si>
  <si>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</si>
  <si>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</si>
  <si>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</si>
  <si>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</si>
  <si>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</si>
  <si>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</si>
  <si>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</si>
  <si>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</si>
  <si>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</si>
  <si>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</si>
  <si>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</si>
  <si>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</si>
  <si>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</si>
  <si>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</si>
  <si>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</si>
  <si>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</si>
  <si>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</si>
  <si>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</si>
  <si>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</si>
  <si>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</si>
  <si>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</si>
  <si>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</si>
  <si>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</si>
  <si>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</si>
  <si>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</si>
  <si>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</si>
  <si>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</si>
  <si>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</si>
  <si>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</si>
  <si>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</si>
  <si>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</si>
  <si>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</si>
  <si>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</si>
  <si>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</si>
  <si>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</si>
  <si>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</si>
  <si>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</si>
  <si>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</si>
  <si>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</si>
  <si>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</si>
  <si>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</si>
  <si>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</si>
  <si>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</si>
  <si>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</si>
  <si>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</si>
  <si>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</si>
  <si>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</si>
  <si>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</si>
  <si>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</si>
  <si>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</si>
  <si>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</si>
  <si>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</si>
  <si>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</si>
  <si>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</si>
  <si>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</si>
  <si>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</si>
  <si>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</si>
  <si>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</si>
  <si>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</si>
  <si>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</si>
  <si>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</si>
  <si>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</si>
  <si>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</si>
  <si>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</si>
  <si>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</si>
  <si>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</si>
  <si>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</si>
  <si>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</si>
  <si>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</si>
  <si>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</si>
  <si>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</si>
  <si>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</si>
  <si>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</si>
  <si>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</si>
  <si>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</si>
  <si>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</si>
  <si>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</si>
  <si>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</si>
  <si>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</si>
  <si>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</si>
  <si>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</si>
  <si>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</si>
  <si>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</si>
  <si>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</si>
  <si>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</si>
  <si>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</si>
  <si>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</si>
  <si>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</si>
  <si>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</si>
  <si>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</si>
  <si>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</si>
  <si>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</si>
  <si>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</si>
  <si>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</si>
  <si>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</si>
  <si>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</si>
  <si>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</si>
  <si>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</si>
  <si>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</si>
  <si>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</si>
  <si>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</si>
  <si>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</si>
  <si>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</si>
  <si>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</si>
  <si>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</si>
  <si>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</si>
  <si>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</si>
  <si>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</si>
  <si>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</si>
  <si>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</si>
  <si>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</si>
  <si>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</si>
  <si>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</si>
  <si>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</si>
  <si>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</si>
  <si>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</si>
  <si>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</si>
  <si>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</si>
  <si>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</si>
  <si>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</si>
  <si>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</si>
  <si>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</si>
  <si>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</si>
  <si>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</si>
  <si>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</si>
  <si>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</si>
  <si>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</si>
  <si>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</si>
  <si>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</si>
  <si>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</si>
  <si>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</si>
  <si>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</si>
  <si>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</si>
  <si>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</si>
  <si>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</si>
  <si>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</si>
  <si>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</si>
  <si>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</si>
  <si>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</si>
  <si>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</si>
  <si>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</si>
  <si>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</si>
  <si>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</si>
  <si>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</si>
  <si>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</si>
  <si>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</si>
  <si>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</si>
  <si>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</si>
  <si>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</si>
  <si>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</si>
  <si>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</si>
  <si>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</si>
  <si>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</si>
  <si>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</si>
  <si>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</si>
  <si>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</si>
  <si>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</si>
  <si>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</si>
  <si>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</si>
  <si>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</si>
  <si>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</si>
  <si>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</si>
  <si>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</si>
  <si>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</si>
  <si>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</si>
  <si>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</si>
  <si>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</si>
  <si>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</si>
  <si>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</si>
  <si>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</si>
  <si>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</si>
  <si>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</si>
  <si>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</si>
  <si>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</si>
  <si>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</si>
  <si>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</si>
  <si>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</si>
  <si>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</si>
  <si>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</si>
  <si>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</si>
  <si>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</si>
  <si>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</si>
  <si>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</si>
  <si>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</si>
  <si>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</si>
  <si>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</si>
  <si>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</si>
  <si>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</si>
  <si>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</si>
  <si>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</si>
  <si>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</si>
  <si>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</si>
  <si>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</si>
  <si>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</si>
  <si>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</si>
  <si>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</si>
  <si>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</si>
  <si>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</si>
  <si>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</si>
  <si>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</si>
  <si>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</si>
  <si>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</si>
  <si>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</si>
  <si>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</si>
  <si>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</si>
  <si>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</si>
  <si>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</si>
  <si>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</si>
  <si>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</si>
  <si>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</si>
  <si>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</si>
  <si>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</si>
  <si>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</si>
  <si>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</si>
  <si>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</si>
  <si>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</si>
  <si>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</si>
  <si>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</si>
  <si>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</si>
  <si>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</si>
  <si>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</si>
  <si>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</si>
  <si>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</si>
  <si>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</si>
  <si>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</si>
  <si>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</si>
  <si>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</si>
  <si>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</si>
  <si>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</si>
  <si>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</si>
  <si>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</si>
  <si>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</si>
  <si>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</si>
  <si>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</si>
  <si>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</si>
  <si>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</si>
  <si>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</si>
  <si>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</si>
  <si>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</si>
  <si>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</si>
  <si>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</si>
  <si>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</si>
  <si>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</si>
  <si>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</si>
  <si>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</si>
  <si>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</si>
  <si>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</si>
  <si>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</si>
  <si>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</si>
  <si>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</si>
  <si>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</si>
  <si>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</si>
  <si>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</si>
  <si>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</si>
  <si>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</si>
  <si>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</si>
  <si>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</si>
  <si>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</si>
  <si>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</si>
  <si>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</si>
  <si>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</si>
  <si>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</si>
  <si>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</si>
  <si>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</si>
  <si>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</si>
  <si>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</si>
  <si>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</si>
  <si>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</si>
  <si>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</si>
  <si>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</si>
  <si>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</si>
  <si>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</si>
  <si>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</si>
  <si>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</si>
  <si>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</si>
  <si>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</si>
  <si>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</si>
  <si>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</si>
  <si>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</si>
  <si>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</si>
  <si>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</si>
  <si>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</si>
  <si>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</si>
  <si>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</si>
  <si>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</si>
  <si>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</si>
  <si>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</si>
  <si>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</si>
  <si>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</si>
  <si>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</si>
  <si>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</si>
  <si>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</si>
  <si>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</si>
  <si>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</si>
  <si>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</si>
  <si>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</si>
  <si>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</si>
  <si>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</si>
  <si>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</si>
  <si>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</si>
  <si>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</si>
  <si>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</si>
  <si>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</si>
  <si>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</si>
  <si>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</si>
  <si>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</si>
  <si>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</si>
  <si>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</si>
  <si>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</si>
  <si>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</si>
  <si>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</si>
  <si>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</si>
  <si>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</si>
  <si>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</si>
  <si>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</si>
  <si>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</si>
  <si>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</si>
  <si>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</si>
  <si>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</si>
  <si>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</si>
  <si>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</si>
  <si>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</si>
  <si>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</si>
  <si>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</si>
  <si>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</si>
  <si>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</si>
  <si>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</si>
  <si>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</si>
  <si>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</si>
  <si>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</si>
  <si>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</si>
  <si>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</si>
  <si>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</si>
  <si>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</si>
  <si>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</si>
  <si>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</si>
  <si>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</si>
  <si>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</si>
  <si>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</si>
  <si>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</si>
  <si>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</si>
  <si>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</si>
  <si>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</si>
  <si>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</si>
  <si>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</si>
  <si>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</si>
  <si>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</si>
  <si>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</si>
  <si>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</si>
  <si>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</si>
  <si>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</si>
  <si>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</si>
  <si>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</si>
  <si>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</si>
  <si>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</si>
  <si>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</si>
  <si>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</si>
  <si>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</si>
  <si>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</si>
  <si>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</si>
  <si>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</si>
  <si>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</si>
  <si>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</si>
  <si>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</si>
  <si>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</si>
  <si>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</si>
  <si>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</si>
  <si>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</si>
  <si>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</si>
  <si>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</si>
  <si>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</si>
  <si>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</si>
  <si>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</si>
  <si>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</si>
  <si>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</si>
  <si>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</si>
  <si>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</si>
  <si>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</si>
  <si>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</si>
  <si>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</si>
  <si>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</si>
  <si>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</si>
  <si>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</si>
  <si>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</si>
  <si>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</si>
  <si>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</si>
  <si>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</si>
  <si>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</si>
  <si>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</si>
  <si>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</si>
  <si>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</si>
  <si>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</si>
  <si>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</si>
  <si>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</si>
  <si>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</si>
  <si>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</si>
  <si>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</si>
  <si>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</si>
  <si>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</si>
  <si>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</si>
  <si>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</si>
  <si>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</si>
  <si>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</si>
  <si>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</si>
  <si>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</si>
  <si>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</si>
  <si>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</si>
  <si>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</si>
  <si>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</si>
  <si>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</si>
  <si>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</si>
  <si>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</si>
  <si>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</si>
  <si>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</si>
  <si>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</si>
  <si>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</si>
  <si>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</si>
  <si>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</si>
  <si>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</si>
  <si>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</si>
  <si>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</si>
  <si>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</si>
  <si>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</si>
  <si>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</si>
  <si>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</si>
  <si>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</si>
  <si>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</si>
  <si>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</si>
  <si>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</si>
  <si>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</si>
  <si>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</si>
  <si>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</si>
  <si>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</si>
  <si>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</si>
  <si>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</si>
  <si>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</si>
  <si>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</si>
  <si>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</si>
  <si>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</si>
  <si>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</si>
  <si>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</si>
  <si>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</si>
  <si>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</si>
  <si>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</si>
  <si>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</si>
  <si>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</si>
  <si>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</si>
  <si>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</si>
  <si>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</si>
  <si>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</si>
  <si>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</si>
  <si>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</si>
  <si>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</si>
  <si>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</si>
  <si>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</si>
  <si>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</si>
  <si>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</si>
  <si>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</si>
  <si>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</si>
  <si>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</si>
  <si>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</si>
  <si>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</si>
  <si>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</si>
  <si>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</si>
  <si>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</si>
  <si>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</si>
  <si>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</si>
  <si>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</si>
  <si>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</si>
  <si>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</si>
  <si>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</si>
  <si>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</si>
  <si>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</si>
  <si>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</si>
  <si>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</si>
  <si>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</si>
  <si>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</si>
  <si>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</si>
  <si>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</si>
  <si>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</si>
  <si>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</si>
  <si>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</si>
  <si>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</si>
  <si>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</si>
  <si>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</si>
  <si>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</si>
  <si>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</si>
  <si>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</si>
  <si>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</si>
  <si>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</si>
  <si>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</si>
  <si>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</si>
  <si>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</si>
  <si>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</si>
  <si>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</si>
  <si>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</si>
  <si>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</si>
  <si>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</si>
  <si>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</si>
  <si>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</si>
  <si>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</si>
  <si>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</si>
  <si>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</si>
  <si>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</si>
  <si>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</si>
  <si>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</si>
  <si>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</si>
  <si>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</si>
  <si>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</si>
  <si>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</si>
  <si>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</si>
  <si>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</si>
  <si>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</si>
  <si>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</si>
  <si>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</si>
  <si>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</si>
  <si>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</si>
  <si>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</si>
  <si>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</si>
  <si>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</si>
  <si>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</si>
  <si>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</si>
  <si>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</si>
  <si>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</si>
  <si>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</si>
  <si>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</si>
  <si>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</si>
  <si>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</si>
  <si>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</si>
  <si>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</si>
  <si>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</si>
  <si>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</si>
  <si>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</si>
  <si>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</si>
  <si>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</si>
  <si>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</si>
  <si>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</si>
  <si>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</si>
  <si>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</si>
  <si>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</si>
  <si>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</si>
  <si>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</si>
  <si>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</si>
  <si>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</si>
  <si>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</si>
  <si>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</si>
  <si>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</si>
  <si>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</si>
  <si>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</si>
  <si>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</si>
  <si>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</si>
  <si>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</si>
  <si>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</si>
  <si>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</si>
  <si>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</si>
  <si>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</si>
  <si>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</si>
  <si>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</si>
  <si>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</si>
  <si>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</si>
  <si>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</si>
  <si>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</si>
  <si>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</si>
  <si>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</si>
  <si>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</si>
  <si>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</si>
  <si>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</si>
  <si>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</si>
  <si>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</si>
  <si>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</si>
  <si>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</si>
  <si>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</si>
  <si>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</si>
  <si>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</si>
  <si>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</si>
  <si>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</si>
  <si>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</si>
  <si>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</si>
  <si>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</si>
  <si>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</si>
  <si>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</si>
  <si>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</si>
  <si>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</si>
  <si>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</si>
  <si>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</si>
  <si>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</si>
  <si>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</si>
  <si>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</si>
  <si>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</si>
  <si>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</si>
  <si>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</si>
  <si>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</si>
  <si>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</si>
  <si>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</si>
  <si>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</si>
  <si>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</si>
  <si>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</si>
  <si>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</si>
  <si>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</si>
  <si>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</si>
  <si>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</si>
  <si>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</si>
  <si>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</si>
  <si>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</si>
  <si>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</si>
  <si>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</si>
  <si>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</si>
  <si>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</si>
  <si>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</si>
  <si>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</si>
  <si>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</si>
  <si>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</si>
  <si>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</si>
  <si>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</si>
  <si>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</si>
  <si>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</si>
  <si>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</si>
  <si>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</si>
  <si>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</si>
  <si>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</si>
  <si>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</si>
  <si>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</si>
  <si>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</si>
  <si>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</si>
  <si>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</si>
  <si>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</si>
  <si>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</si>
  <si>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</si>
  <si>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</si>
  <si>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</si>
  <si>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</si>
  <si>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</si>
  <si>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</si>
  <si>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</si>
  <si>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</si>
  <si>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</si>
  <si>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</si>
  <si>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</si>
  <si>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</si>
  <si>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</si>
  <si>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</si>
  <si>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</si>
  <si>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</si>
  <si>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</si>
  <si>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</si>
  <si>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</si>
  <si>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</si>
  <si>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</si>
  <si>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</si>
  <si>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</si>
  <si>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</si>
  <si>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</si>
  <si>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</si>
  <si>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</si>
  <si>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</si>
  <si>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</si>
  <si>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</si>
  <si>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</si>
  <si>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</si>
  <si>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</si>
  <si>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</si>
  <si>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</si>
  <si>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</si>
  <si>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</si>
  <si>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</si>
  <si>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</si>
  <si>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</si>
  <si>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</si>
  <si>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</si>
  <si>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</si>
  <si>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</si>
  <si>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</si>
  <si>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</si>
  <si>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</si>
  <si>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</si>
  <si>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</si>
  <si>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</si>
  <si>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</si>
  <si>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</si>
  <si>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</si>
  <si>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</si>
  <si>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</si>
  <si>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</si>
  <si>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</si>
  <si>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</si>
  <si>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</si>
  <si>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</si>
  <si>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</si>
  <si>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</si>
  <si>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</si>
  <si>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</si>
  <si>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</si>
  <si>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</si>
  <si>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</si>
  <si>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</si>
  <si>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</si>
  <si>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</si>
  <si>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</si>
  <si>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</si>
  <si>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</si>
  <si>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</si>
  <si>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</si>
  <si>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</si>
  <si>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</si>
  <si>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</si>
  <si>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</si>
  <si>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</si>
  <si>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</si>
  <si>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</si>
  <si>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</si>
  <si>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</si>
  <si>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</si>
  <si>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</si>
  <si>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</si>
  <si>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</si>
  <si>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</si>
  <si>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</si>
  <si>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</si>
  <si>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</si>
  <si>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</si>
  <si>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</si>
  <si>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</si>
  <si>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</si>
  <si>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</si>
  <si>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</si>
  <si>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</si>
  <si>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</si>
  <si>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</si>
  <si>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</si>
  <si>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</si>
  <si>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</si>
  <si>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</si>
  <si>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</si>
  <si>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</si>
  <si>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</si>
  <si>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</si>
  <si>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</si>
  <si>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</si>
  <si>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</si>
  <si>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</si>
  <si>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</si>
  <si>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</si>
  <si>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</si>
  <si>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</si>
  <si>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</si>
  <si>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</si>
  <si>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</si>
  <si>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</si>
  <si>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</si>
  <si>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</si>
  <si>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</si>
  <si>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</si>
  <si>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</si>
  <si>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</si>
  <si>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</si>
  <si>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</si>
  <si>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</si>
  <si>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</si>
  <si>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</si>
  <si>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</si>
  <si>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</si>
  <si>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</si>
  <si>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</si>
  <si>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</si>
  <si>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</si>
  <si>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</si>
  <si>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</si>
  <si>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</si>
  <si>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</si>
  <si>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</si>
  <si>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</si>
  <si>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</si>
  <si>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</si>
  <si>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</si>
  <si>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</si>
  <si>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</si>
  <si>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</si>
  <si>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</si>
  <si>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</si>
  <si>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</si>
  <si>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</si>
  <si>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</si>
  <si>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</si>
  <si>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</si>
  <si>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</si>
  <si>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</si>
  <si>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</si>
  <si>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</si>
  <si>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</si>
  <si>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</si>
  <si>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</si>
  <si>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</si>
  <si>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</si>
  <si>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</si>
  <si>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</si>
  <si>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</si>
  <si>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</si>
  <si>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</si>
  <si>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</si>
  <si>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</si>
  <si>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</si>
  <si>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</si>
  <si>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</si>
  <si>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</si>
  <si>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</si>
  <si>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</si>
  <si>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</si>
  <si>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</si>
  <si>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</si>
  <si>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</si>
  <si>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</si>
  <si>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</si>
  <si>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</si>
  <si>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</si>
  <si>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</si>
  <si>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</si>
  <si>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</si>
  <si>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</si>
  <si>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</si>
  <si>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</si>
  <si>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</si>
  <si>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</si>
  <si>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</si>
  <si>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</si>
  <si>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</si>
  <si>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</si>
  <si>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</si>
  <si>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</si>
  <si>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</si>
  <si>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</si>
  <si>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</si>
  <si>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</si>
  <si>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</si>
  <si>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</si>
  <si>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</si>
  <si>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</si>
  <si>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</si>
  <si>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</si>
  <si>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</si>
  <si>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</si>
  <si>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</si>
  <si>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</si>
  <si>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</si>
  <si>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</si>
  <si>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</si>
  <si>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</si>
  <si>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</si>
  <si>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</si>
  <si>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</si>
  <si>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</si>
  <si>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</si>
  <si>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</si>
  <si>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</si>
  <si>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</si>
  <si>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</si>
  <si>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</si>
  <si>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</si>
  <si>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</si>
  <si>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</si>
  <si>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</si>
  <si>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</si>
  <si>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</si>
  <si>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</si>
  <si>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</si>
  <si>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</si>
  <si>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</si>
  <si>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</si>
  <si>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</si>
  <si>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</si>
  <si>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</si>
  <si>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</si>
  <si>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</si>
  <si>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</si>
  <si>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</si>
  <si>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</si>
  <si>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</si>
  <si>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</si>
  <si>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</si>
  <si>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</si>
  <si>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</si>
  <si>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</si>
  <si>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</si>
  <si>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</si>
  <si>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</si>
  <si>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</si>
  <si>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</si>
  <si>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</si>
  <si>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</si>
  <si>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</si>
  <si>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</si>
  <si>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</si>
  <si>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</si>
  <si>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</si>
  <si>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</si>
  <si>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</si>
  <si>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</si>
  <si>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</si>
  <si>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</si>
  <si>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</si>
  <si>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</si>
  <si>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</si>
  <si>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</si>
  <si>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</si>
  <si>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</si>
  <si>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</si>
  <si>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</si>
  <si>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</si>
  <si>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</si>
  <si>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</si>
  <si>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naziv in naslov2</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</si>
  <si>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</si>
  <si>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</si>
  <si>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</si>
  <si>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</si>
  <si>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</si>
  <si>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</si>
  <si>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</si>
  <si>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</si>
  <si>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</si>
  <si>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</si>
  <si>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</si>
  <si>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</si>
  <si>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</si>
  <si>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</si>
  <si>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</si>
  <si>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</si>
  <si>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</si>
  <si>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</si>
  <si>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</si>
  <si>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</si>
  <si>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</si>
  <si>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</si>
  <si>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</si>
  <si>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</si>
  <si>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</si>
  <si>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</si>
  <si>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</si>
  <si>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</si>
  <si>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</si>
  <si>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</si>
  <si>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</si>
  <si>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</si>
  <si>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</si>
  <si>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</si>
  <si>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</si>
  <si>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</si>
  <si>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</si>
  <si>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</si>
  <si>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</si>
  <si>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</si>
  <si>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</si>
  <si>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</si>
  <si>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</si>
  <si>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</si>
  <si>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</si>
  <si>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</si>
  <si>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</si>
  <si>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</si>
  <si>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</si>
  <si>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</si>
  <si>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</si>
  <si>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</si>
  <si>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</si>
  <si>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</si>
  <si>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</si>
  <si>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</si>
  <si>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</si>
  <si>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</si>
  <si>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</si>
  <si>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</si>
  <si>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</si>
  <si>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</si>
  <si>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</si>
  <si>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</si>
  <si>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</si>
  <si>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</si>
  <si>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</si>
  <si>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</si>
  <si>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</si>
  <si>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</si>
  <si>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</si>
  <si>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</si>
  <si>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</si>
  <si>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</si>
  <si>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</si>
  <si>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</si>
  <si>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</si>
  <si>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</si>
  <si>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</si>
  <si>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</si>
  <si>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</si>
  <si>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</si>
  <si>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</si>
  <si>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</si>
  <si>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</si>
  <si>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</si>
  <si>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</si>
  <si>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</si>
  <si>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</si>
  <si>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</si>
  <si>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</si>
  <si>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</si>
  <si>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</si>
  <si>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</si>
  <si>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</si>
  <si>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</si>
  <si>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</si>
  <si>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</si>
  <si>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</si>
  <si>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</si>
  <si>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</si>
  <si>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</si>
  <si>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</si>
  <si>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</si>
  <si>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</si>
  <si>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</si>
  <si>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</si>
  <si>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</si>
  <si>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</si>
  <si>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</si>
  <si>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</si>
  <si>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</si>
  <si>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</si>
  <si>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</si>
  <si>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</si>
  <si>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</si>
  <si>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</si>
  <si>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</si>
  <si>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</si>
  <si>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</si>
  <si>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</si>
  <si>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</si>
  <si>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</si>
  <si>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</si>
  <si>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</si>
  <si>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</si>
  <si>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</si>
  <si>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</si>
  <si>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</si>
  <si>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</si>
  <si>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</si>
  <si>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</si>
  <si>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</si>
  <si>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</si>
  <si>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</si>
  <si>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</si>
  <si>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</si>
  <si>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</si>
  <si>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</si>
  <si>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</si>
  <si>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</si>
  <si>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</si>
  <si>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</si>
  <si>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</si>
  <si>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</si>
  <si>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</si>
  <si>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</si>
  <si>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</si>
  <si>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</si>
  <si>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</si>
  <si>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</si>
  <si>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</si>
  <si>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</si>
  <si>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</si>
  <si>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</si>
  <si>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</si>
  <si>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</si>
  <si>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</si>
  <si>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</si>
  <si>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</si>
  <si>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</si>
  <si>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</si>
  <si>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</si>
  <si>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</si>
  <si>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</si>
  <si>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</si>
  <si>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</si>
  <si>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</si>
  <si>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</si>
  <si>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</si>
  <si>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</si>
  <si>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</si>
  <si>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</si>
  <si>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</si>
  <si>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</si>
  <si>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</si>
  <si>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</si>
  <si>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</si>
  <si>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</si>
  <si>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</si>
  <si>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</si>
  <si>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</si>
  <si>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</si>
  <si>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</si>
  <si>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</si>
  <si>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</si>
  <si>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</si>
  <si>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</si>
  <si>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</si>
  <si>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</si>
  <si>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</si>
  <si>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</si>
  <si>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</si>
  <si>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</si>
  <si>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</si>
  <si>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</si>
  <si>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</si>
  <si>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</si>
  <si>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</si>
  <si>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</si>
  <si>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</si>
  <si>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</si>
  <si>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</si>
  <si>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</si>
  <si>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</si>
  <si>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</si>
  <si>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</si>
  <si>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</si>
  <si>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</si>
  <si>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</si>
  <si>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</si>
  <si>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</si>
  <si>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</si>
  <si>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</si>
  <si>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</si>
  <si>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</si>
  <si>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</si>
  <si>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</si>
  <si>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</si>
  <si>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</si>
  <si>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</si>
  <si>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</si>
  <si>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</si>
  <si>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</si>
  <si>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</si>
  <si>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</si>
  <si>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</si>
  <si>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</si>
  <si>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</si>
  <si>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</si>
  <si>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</si>
  <si>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</si>
  <si>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</si>
  <si>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</si>
  <si>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</si>
  <si>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</si>
  <si>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</si>
  <si>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</si>
  <si>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</si>
  <si>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</si>
  <si>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</si>
  <si>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</si>
  <si>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</si>
  <si>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</si>
  <si>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</si>
  <si>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</si>
  <si>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</si>
  <si>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</si>
  <si>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</si>
  <si>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</si>
  <si>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</si>
  <si>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</si>
  <si>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</si>
  <si>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</si>
  <si>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</si>
  <si>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</si>
  <si>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</si>
  <si>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</si>
  <si>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</si>
  <si>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</si>
  <si>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</si>
  <si>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</si>
  <si>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</si>
  <si>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</si>
  <si>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</si>
  <si>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</si>
  <si>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</si>
  <si>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</si>
  <si>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</si>
  <si>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</si>
  <si>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</si>
  <si>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</si>
  <si>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</si>
  <si>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</si>
  <si>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</si>
  <si>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</si>
  <si>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</si>
  <si>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</si>
  <si>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</si>
  <si>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</si>
  <si>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</si>
  <si>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</si>
  <si>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</si>
  <si>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</si>
  <si>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</si>
  <si>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</si>
  <si>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</si>
  <si>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</si>
  <si>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</si>
  <si>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</si>
  <si>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</si>
  <si>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</si>
  <si>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</si>
  <si>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</si>
  <si>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</si>
  <si>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</si>
  <si>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</si>
  <si>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</si>
  <si>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</si>
  <si>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</si>
  <si>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</si>
  <si>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</si>
  <si>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</si>
  <si>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</si>
  <si>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</si>
  <si>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</si>
  <si>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</si>
  <si>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</si>
  <si>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</si>
  <si>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</si>
  <si>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</si>
  <si>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</si>
  <si>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</si>
  <si>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</si>
  <si>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</si>
  <si>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</si>
  <si>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</si>
  <si>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</si>
  <si>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</si>
  <si>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</si>
  <si>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</si>
  <si>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</si>
  <si>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</si>
  <si>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</si>
  <si>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</si>
  <si>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</si>
  <si>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</si>
  <si>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</si>
  <si>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</si>
  <si>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</si>
  <si>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</si>
  <si>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</si>
  <si>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</si>
  <si>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</si>
  <si>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</si>
  <si>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</si>
  <si>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</si>
  <si>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</si>
  <si>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</si>
  <si>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</si>
  <si>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</si>
  <si>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</si>
  <si>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</si>
  <si>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</si>
  <si>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</si>
  <si>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</si>
  <si>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</si>
  <si>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</si>
  <si>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</si>
  <si>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</si>
  <si>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</si>
  <si>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</si>
  <si>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</si>
  <si>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</si>
  <si>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</si>
  <si>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</si>
  <si>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</si>
  <si>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</si>
  <si>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</si>
  <si>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</si>
  <si>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</si>
  <si>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</si>
  <si>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</si>
  <si>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</si>
  <si>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</si>
  <si>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</si>
  <si>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</si>
  <si>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</si>
  <si>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</si>
  <si>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</si>
  <si>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</si>
  <si>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</si>
  <si>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</si>
  <si>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</si>
  <si>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</si>
  <si>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</si>
  <si>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</si>
  <si>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</si>
  <si>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</si>
  <si>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</si>
  <si>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</si>
  <si>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</si>
  <si>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</si>
  <si>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</si>
  <si>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</si>
  <si>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</si>
  <si>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</si>
  <si>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</si>
  <si>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</si>
  <si>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</si>
  <si>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</si>
  <si>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</si>
  <si>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</si>
  <si>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</si>
  <si>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</si>
  <si>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</si>
  <si>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</si>
  <si>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</si>
  <si>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</si>
  <si>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</si>
  <si>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</si>
  <si>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</si>
  <si>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</si>
  <si>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</si>
  <si>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</si>
  <si>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</si>
  <si>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</si>
  <si>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</si>
  <si>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</si>
  <si>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</si>
  <si>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</si>
  <si>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</si>
  <si>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</si>
  <si>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</si>
  <si>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</si>
  <si>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</si>
  <si>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</si>
  <si>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</si>
  <si>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</si>
  <si>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</si>
  <si>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</si>
  <si>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</si>
  <si>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</si>
  <si>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</si>
  <si>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</si>
  <si>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</si>
  <si>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</si>
  <si>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</si>
  <si>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</si>
  <si>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</si>
  <si>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</si>
  <si>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</si>
  <si>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</si>
  <si>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</si>
  <si>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</si>
  <si>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</si>
  <si>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</si>
  <si>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</si>
  <si>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</si>
  <si>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</si>
  <si>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</si>
  <si>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</si>
  <si>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</si>
  <si>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</si>
  <si>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</si>
  <si>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</si>
  <si>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</si>
  <si>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</si>
  <si>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</si>
  <si>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</si>
  <si>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</si>
  <si>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</si>
  <si>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</si>
  <si>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</si>
  <si>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</si>
  <si>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</si>
  <si>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</si>
  <si>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</si>
  <si>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</si>
  <si>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</si>
  <si>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</si>
  <si>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</si>
  <si>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</si>
  <si>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</si>
  <si>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</si>
  <si>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</si>
  <si>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</si>
  <si>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</si>
  <si>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</si>
  <si>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</si>
  <si>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</si>
  <si>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</si>
  <si>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</si>
  <si>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</si>
  <si>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</si>
  <si>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</si>
  <si>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</si>
  <si>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</si>
  <si>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</si>
  <si>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</si>
  <si>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</si>
  <si>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</si>
  <si>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</si>
  <si>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</si>
  <si>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</si>
  <si>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</si>
  <si>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</si>
  <si>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</si>
  <si>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</si>
  <si>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</si>
  <si>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</si>
  <si>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</si>
  <si>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</si>
  <si>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</si>
  <si>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</si>
  <si>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</si>
  <si>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</si>
  <si>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</si>
  <si>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</si>
  <si>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</si>
  <si>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</si>
  <si>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</si>
  <si>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</si>
  <si>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</si>
  <si>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</si>
  <si>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</si>
  <si>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</si>
  <si>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</si>
  <si>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</si>
  <si>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</si>
  <si>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</si>
  <si>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</si>
  <si>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</si>
  <si>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</si>
  <si>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</si>
  <si>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</si>
  <si>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</si>
  <si>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</si>
  <si>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</si>
  <si>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</si>
  <si>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</si>
  <si>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</si>
  <si>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</si>
  <si>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</si>
  <si>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</si>
  <si>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</si>
  <si>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</si>
  <si>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</si>
  <si>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</si>
  <si>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</si>
  <si>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</si>
  <si>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</si>
  <si>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</si>
  <si>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</si>
  <si>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</si>
  <si>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</si>
  <si>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</si>
  <si>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</si>
  <si>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</si>
  <si>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</si>
  <si>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</si>
  <si>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</si>
  <si>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</si>
  <si>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</si>
  <si>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</si>
  <si>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</si>
  <si>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</si>
  <si>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</si>
  <si>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</si>
  <si>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</si>
  <si>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</si>
  <si>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</si>
  <si>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</si>
  <si>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</si>
  <si>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</si>
  <si>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</si>
  <si>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</si>
  <si>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</si>
  <si>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</si>
  <si>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</si>
  <si>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</si>
  <si>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</si>
  <si>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</si>
  <si>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</si>
  <si>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</si>
  <si>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</si>
  <si>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</si>
  <si>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</si>
  <si>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</si>
  <si>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</si>
  <si>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</si>
  <si>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</si>
  <si>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</si>
  <si>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</si>
  <si>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</si>
  <si>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</si>
  <si>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</si>
  <si>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</si>
  <si>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</si>
  <si>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</si>
  <si>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</si>
  <si>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</si>
  <si>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</si>
  <si>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</si>
  <si>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</si>
  <si>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</si>
  <si>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</si>
  <si>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</si>
  <si>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</si>
  <si>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</si>
  <si>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</si>
  <si>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</si>
  <si>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</si>
  <si>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</si>
  <si>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</si>
  <si>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</si>
  <si>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</si>
  <si>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</si>
  <si>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</si>
  <si>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</si>
  <si>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</si>
  <si>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</si>
  <si>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</si>
  <si>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</si>
  <si>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</si>
  <si>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</si>
  <si>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</si>
  <si>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</si>
  <si>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</si>
  <si>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</si>
  <si>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</si>
  <si>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</si>
  <si>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</si>
  <si>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</si>
  <si>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</si>
  <si>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</si>
  <si>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</si>
  <si>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</si>
  <si>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</si>
  <si>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</si>
  <si>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</si>
  <si>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</si>
  <si>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</si>
  <si>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</si>
  <si>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</si>
  <si>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</si>
  <si>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</si>
  <si>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</si>
  <si>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</si>
  <si>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</si>
  <si>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</si>
  <si>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</si>
  <si>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</si>
  <si>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</si>
  <si>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</si>
  <si>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</si>
  <si>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</si>
  <si>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</si>
  <si>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</si>
  <si>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</si>
  <si>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</si>
  <si>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</si>
  <si>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</si>
  <si>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</si>
  <si>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</si>
  <si>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</si>
  <si>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</si>
  <si>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</si>
  <si>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</si>
  <si>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</si>
  <si>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</si>
  <si>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</si>
  <si>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</si>
  <si>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</si>
  <si>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</si>
  <si>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</si>
  <si>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</si>
  <si>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</si>
  <si>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</si>
  <si>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</si>
  <si>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</si>
  <si>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</si>
  <si>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</si>
  <si>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</si>
  <si>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</si>
  <si>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</si>
  <si>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</si>
  <si>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</si>
  <si>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</si>
  <si>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</si>
  <si>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</si>
  <si>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</si>
  <si>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</si>
  <si>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</si>
  <si>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</si>
  <si>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</si>
  <si>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</si>
  <si>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</si>
  <si>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</si>
  <si>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</si>
  <si>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</si>
  <si>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</si>
  <si>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</si>
  <si>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</si>
  <si>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</si>
  <si>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</si>
  <si>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</si>
  <si>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</si>
  <si>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</si>
  <si>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</si>
  <si>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</si>
  <si>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</si>
  <si>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</si>
  <si>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</si>
  <si>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</si>
  <si>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</si>
  <si>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</si>
  <si>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</si>
  <si>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</si>
  <si>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</si>
  <si>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</si>
  <si>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</si>
  <si>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</si>
  <si>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</si>
  <si>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</si>
  <si>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</si>
  <si>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</si>
  <si>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</si>
  <si>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</si>
  <si>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</si>
  <si>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</si>
  <si>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</si>
  <si>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</si>
  <si>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</si>
  <si>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</si>
  <si>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</si>
  <si>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</si>
  <si>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</si>
  <si>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</si>
  <si>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</si>
  <si>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</si>
  <si>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</si>
  <si>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</si>
  <si>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</si>
  <si>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</si>
  <si>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</si>
  <si>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</si>
  <si>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</si>
  <si>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</si>
  <si>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</si>
  <si>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</si>
  <si>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</si>
  <si>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</si>
  <si>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</si>
  <si>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</si>
  <si>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</si>
  <si>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</si>
  <si>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</si>
  <si>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</si>
  <si>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</si>
  <si>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</si>
  <si>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</si>
  <si>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</si>
  <si>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</si>
  <si>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</si>
  <si>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</si>
  <si>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</si>
  <si>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</si>
  <si>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</si>
  <si>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</si>
  <si>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</si>
  <si>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</si>
  <si>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</si>
  <si>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</si>
  <si>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</si>
  <si>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</si>
  <si>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</si>
  <si>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</si>
  <si>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</si>
  <si>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</si>
  <si>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</si>
  <si>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</si>
  <si>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</si>
  <si>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</si>
  <si>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</si>
  <si>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</si>
  <si>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</si>
  <si>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</si>
  <si>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</si>
  <si>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</si>
  <si>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</si>
  <si>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</si>
  <si>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</si>
  <si>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</si>
  <si>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</si>
  <si>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</si>
  <si>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</si>
  <si>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</si>
  <si>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</si>
  <si>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</si>
  <si>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</si>
  <si>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</si>
  <si>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</si>
  <si>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</si>
  <si>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</si>
  <si>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</si>
  <si>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</si>
  <si>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</si>
  <si>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</si>
  <si>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</si>
  <si>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</si>
  <si>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</si>
  <si>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</si>
  <si>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</si>
  <si>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</si>
  <si>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</si>
  <si>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</si>
  <si>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</si>
  <si>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</si>
  <si>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</si>
  <si>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</si>
  <si>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</si>
  <si>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</si>
  <si>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</si>
  <si>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</si>
  <si>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</si>
  <si>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</si>
  <si>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</si>
  <si>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</si>
  <si>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</si>
  <si>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</si>
  <si>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</si>
  <si>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</si>
  <si>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</si>
  <si>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</si>
  <si>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</si>
  <si>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</si>
  <si>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</si>
  <si>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</si>
  <si>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</si>
  <si>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</si>
  <si>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</si>
  <si>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</si>
  <si>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</si>
  <si>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</si>
  <si>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</si>
  <si>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</si>
  <si>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</si>
  <si>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</si>
  <si>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</si>
  <si>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</si>
  <si>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</si>
  <si>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</si>
  <si>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</si>
  <si>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</si>
  <si>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</si>
  <si>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</si>
  <si>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</si>
  <si>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</si>
  <si>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</si>
  <si>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</si>
  <si>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</si>
  <si>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</si>
  <si>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</si>
  <si>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</si>
  <si>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</si>
  <si>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</si>
  <si>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</si>
  <si>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</si>
  <si>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</si>
  <si>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</si>
  <si>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</si>
  <si>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</si>
  <si>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</si>
  <si>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</si>
  <si>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</si>
  <si>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</si>
  <si>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</si>
  <si>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</si>
  <si>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</si>
  <si>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</si>
  <si>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</si>
  <si>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</si>
  <si>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</si>
  <si>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</si>
  <si>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</si>
  <si>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</si>
  <si>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</si>
  <si>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</si>
  <si>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</si>
  <si>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</si>
  <si>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</si>
  <si>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</si>
  <si>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</si>
  <si>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</si>
  <si>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</si>
  <si>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</si>
  <si>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</si>
  <si>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</si>
  <si>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</si>
  <si>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</si>
  <si>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</si>
  <si>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</si>
  <si>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</si>
  <si>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</si>
  <si>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</si>
  <si>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</si>
  <si>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</si>
  <si>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</si>
  <si>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</si>
  <si>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</si>
  <si>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</si>
  <si>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</si>
  <si>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</si>
  <si>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</si>
  <si>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</si>
  <si>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</si>
  <si>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</si>
  <si>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</si>
  <si>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</si>
  <si>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</si>
  <si>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</si>
  <si>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</si>
  <si>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</si>
  <si>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</si>
  <si>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</si>
  <si>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</si>
  <si>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</si>
  <si>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</si>
  <si>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</si>
  <si>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</si>
  <si>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</si>
  <si>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</si>
  <si>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</si>
  <si>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</si>
  <si>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</si>
  <si>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</si>
  <si>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</si>
  <si>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</si>
  <si>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</si>
  <si>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</si>
  <si>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</si>
  <si>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</si>
  <si>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</si>
  <si>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</si>
  <si>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</si>
  <si>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</si>
  <si>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</si>
  <si>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</si>
  <si>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</si>
  <si>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</si>
  <si>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</si>
  <si>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</si>
  <si>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</si>
  <si>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</si>
  <si>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</si>
  <si>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</si>
  <si>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</si>
  <si>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</si>
  <si>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</si>
  <si>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</si>
  <si>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</si>
  <si>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</si>
  <si>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</si>
  <si>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</si>
  <si>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</si>
  <si>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</si>
  <si>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</si>
  <si>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</si>
  <si>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</si>
  <si>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</si>
  <si>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</si>
  <si>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</si>
  <si>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</si>
  <si>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</si>
  <si>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</si>
  <si>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</si>
  <si>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</si>
  <si>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</si>
  <si>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</si>
  <si>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</si>
  <si>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</si>
  <si>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</si>
  <si>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</si>
  <si>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</si>
  <si>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</si>
  <si>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</si>
  <si>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</si>
  <si>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</si>
  <si>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</si>
  <si>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</si>
  <si>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</si>
  <si>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</si>
  <si>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</si>
  <si>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</si>
  <si>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</si>
  <si>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</si>
  <si>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</si>
  <si>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</si>
  <si>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</si>
  <si>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</si>
  <si>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</si>
  <si>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</si>
  <si>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</si>
  <si>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</si>
  <si>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</si>
  <si>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</si>
  <si>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</si>
  <si>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</si>
  <si>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</si>
  <si>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</si>
  <si>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</si>
  <si>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</si>
  <si>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</si>
  <si>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</si>
  <si>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</si>
  <si>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</si>
  <si>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</si>
  <si>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</si>
  <si>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</si>
  <si>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</si>
  <si>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</si>
  <si>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</si>
  <si>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</si>
  <si>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</si>
  <si>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</si>
  <si>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</si>
  <si>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</si>
  <si>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</si>
  <si>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</si>
  <si>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</si>
  <si>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</si>
  <si>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</si>
  <si>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</si>
  <si>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</si>
  <si>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</si>
  <si>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</si>
  <si>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</si>
  <si>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</si>
  <si>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</si>
  <si>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</si>
  <si>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</si>
  <si>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</si>
  <si>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</si>
  <si>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</si>
  <si>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</si>
  <si>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</si>
  <si>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</si>
  <si>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</si>
  <si>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</si>
  <si>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</si>
  <si>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</si>
  <si>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</si>
  <si>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</si>
  <si>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</si>
  <si>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</si>
  <si>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</si>
  <si>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</si>
  <si>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</si>
  <si>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</si>
  <si>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</si>
  <si>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</si>
  <si>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</si>
  <si>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</si>
  <si>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</si>
  <si>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</si>
  <si>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</si>
  <si>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</si>
  <si>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</si>
  <si>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</si>
  <si>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</si>
  <si>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</si>
  <si>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</si>
  <si>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</si>
  <si>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</si>
  <si>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</si>
  <si>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</si>
  <si>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</si>
  <si>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</si>
  <si>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</si>
  <si>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</si>
  <si>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</si>
  <si>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</si>
  <si>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</si>
  <si>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</si>
  <si>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</si>
  <si>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</si>
  <si>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</si>
  <si>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</si>
  <si>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</si>
  <si>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</si>
  <si>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</si>
  <si>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</si>
  <si>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</si>
  <si>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</si>
  <si>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</si>
  <si>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</si>
  <si>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</si>
  <si>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</si>
  <si>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</si>
  <si>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</si>
  <si>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</si>
  <si>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</si>
  <si>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</si>
  <si>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</si>
  <si>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</si>
  <si>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</si>
  <si>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</si>
  <si>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</si>
  <si>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</si>
  <si>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</si>
  <si>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</si>
  <si>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</si>
  <si>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</si>
  <si>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</si>
  <si>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</si>
  <si>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</si>
  <si>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</si>
  <si>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</si>
  <si>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1-mesečni EURIBOR+1,0%</t>
  </si>
  <si>
    <t>nad 7 do 10 let</t>
  </si>
  <si>
    <t>1-mesečni EURIBOR+1,20%</t>
  </si>
  <si>
    <t>Žanova ulica 3, 4000 Kranj</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</si>
  <si>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</si>
  <si>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</si>
  <si>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</si>
  <si>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</si>
  <si>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</si>
  <si>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</si>
  <si>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</si>
  <si>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</si>
  <si>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</si>
  <si>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</si>
  <si>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</si>
  <si>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</si>
  <si>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</si>
  <si>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</si>
  <si>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</si>
  <si>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</si>
  <si>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</si>
  <si>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</si>
  <si>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</si>
  <si>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</si>
  <si>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</si>
  <si>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</si>
  <si>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</si>
  <si>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</si>
  <si>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</si>
  <si>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</si>
  <si>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</si>
  <si>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</si>
  <si>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</si>
  <si>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</si>
  <si>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</si>
  <si>
    <t>71-tip obrestne mere</t>
  </si>
  <si>
    <t>ne vnašaj</t>
  </si>
  <si>
    <t>če DA  vpišite znesek</t>
  </si>
  <si>
    <t>Opis zavarovanja</t>
  </si>
  <si>
    <r>
      <rPr>
        <b/>
        <sz val="12"/>
        <color theme="1"/>
        <rFont val="Calibri"/>
        <family val="2"/>
        <charset val="238"/>
        <scheme val="minor"/>
      </rPr>
      <t xml:space="preserve">B) </t>
    </r>
    <r>
      <rPr>
        <sz val="12"/>
        <color theme="1"/>
        <rFont val="Calibri"/>
        <family val="2"/>
        <charset val="238"/>
        <scheme val="minor"/>
      </rPr>
      <t xml:space="preserve">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</si>
  <si>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r>
      <rPr>
        <b/>
        <sz val="12"/>
        <color theme="1"/>
        <rFont val="Calibri"/>
        <family val="2"/>
        <charset val="238"/>
        <scheme val="minor"/>
      </rPr>
      <t>A) IZJAVLJAMO</t>
    </r>
    <r>
      <rPr>
        <sz val="12"/>
        <color theme="1"/>
        <rFont val="Calibri"/>
        <family val="2"/>
        <charset val="238"/>
        <scheme val="minor"/>
      </rPr>
      <t>, da s temi upravičenimi stroški ne bomo presegli zgornje meje pomoči</t>
    </r>
    <r>
      <rPr>
        <b/>
        <sz val="12"/>
        <color theme="1"/>
        <rFont val="Calibri"/>
        <family val="2"/>
        <charset val="238"/>
        <scheme val="minor"/>
      </rPr>
      <t xml:space="preserve"> de minimis</t>
    </r>
    <r>
      <rPr>
        <sz val="12"/>
        <color theme="1"/>
        <rFont val="Calibri"/>
        <family val="2"/>
        <charset val="238"/>
        <scheme val="minor"/>
      </rPr>
      <t xml:space="preserve"> ali intenzivnosti pomoči pri drugih razpisih**:</t>
    </r>
  </si>
  <si>
    <r>
      <rPr>
        <b/>
        <sz val="12"/>
        <color theme="1"/>
        <rFont val="Calibri"/>
        <family val="2"/>
        <charset val="238"/>
        <scheme val="minor"/>
      </rPr>
      <t>IZJAVLJAMO</t>
    </r>
    <r>
      <rPr>
        <sz val="12"/>
        <color theme="1"/>
        <rFont val="Calibri"/>
        <family val="2"/>
        <charset val="238"/>
        <scheme val="minor"/>
      </rPr>
      <t xml:space="preserve">, da smo že pridobili pomoč na podlagi de minimis sheme v tem letu ali predhodnih dveh letih (skupaj v 3 letih) - </t>
    </r>
    <r>
      <rPr>
        <b/>
        <sz val="12"/>
        <color theme="1"/>
        <rFont val="Calibri"/>
        <family val="2"/>
        <charset val="238"/>
        <scheme val="minor"/>
      </rPr>
      <t>spustni seznam:</t>
    </r>
  </si>
  <si>
    <r>
      <t xml:space="preserve">V primeru odgovora </t>
    </r>
    <r>
      <rPr>
        <b/>
        <sz val="12"/>
        <color theme="1"/>
        <rFont val="Calibri"/>
        <family val="2"/>
        <charset val="238"/>
        <scheme val="minor"/>
      </rPr>
      <t xml:space="preserve">NE </t>
    </r>
    <r>
      <rPr>
        <sz val="12"/>
        <color theme="1"/>
        <rFont val="Calibri"/>
        <family val="2"/>
        <charset val="238"/>
        <scheme val="minor"/>
      </rPr>
      <t>navedite :</t>
    </r>
  </si>
  <si>
    <t>*merila obravnavana skladno s Priporočili Komisije 2023/361/ES in Prilogo 1 k Uredbi Komisije (EU) št. 651/2014</t>
  </si>
  <si>
    <r>
      <t>Drugi neposlovni odhodki (</t>
    </r>
    <r>
      <rPr>
        <u/>
        <sz val="12"/>
        <color rgb="FF000000"/>
        <rFont val="Calibri"/>
        <family val="2"/>
        <charset val="238"/>
        <scheme val="minor"/>
      </rPr>
      <t>iz financiranja in izredni</t>
    </r>
    <r>
      <rPr>
        <sz val="12"/>
        <color rgb="FF000000"/>
        <rFont val="Calibri"/>
        <family val="2"/>
        <charset val="238"/>
        <scheme val="minor"/>
      </rPr>
      <t>)</t>
    </r>
  </si>
  <si>
    <t xml:space="preserve">72-število zaposlenih </t>
  </si>
  <si>
    <t>73-višina de minimis pomoči</t>
  </si>
  <si>
    <r>
      <rPr>
        <b/>
        <sz val="12"/>
        <color theme="1"/>
        <rFont val="Calibri"/>
        <family val="2"/>
        <charset val="238"/>
        <scheme val="minor"/>
      </rPr>
      <t>IZJAVLJAMO</t>
    </r>
    <r>
      <rPr>
        <sz val="12"/>
        <color theme="1"/>
        <rFont val="Calibri"/>
        <family val="2"/>
        <charset val="238"/>
        <scheme val="minor"/>
      </rPr>
      <t xml:space="preserve">, da smo </t>
    </r>
    <r>
      <rPr>
        <b/>
        <sz val="12"/>
        <color theme="1"/>
        <rFont val="Calibri"/>
        <family val="2"/>
        <charset val="238"/>
        <scheme val="minor"/>
      </rPr>
      <t xml:space="preserve">s temi upravičenimi stroški </t>
    </r>
    <r>
      <rPr>
        <sz val="12"/>
        <color theme="1"/>
        <rFont val="Calibri"/>
        <family val="2"/>
        <charset val="238"/>
        <scheme val="minor"/>
      </rPr>
      <t xml:space="preserve">kandidirali še pri drugih razpisih - </t>
    </r>
    <r>
      <rPr>
        <b/>
        <sz val="12"/>
        <color theme="1"/>
        <rFont val="Calibri"/>
        <family val="2"/>
        <charset val="238"/>
        <scheme val="minor"/>
      </rPr>
      <t>spustni seznam</t>
    </r>
  </si>
  <si>
    <t>6-mesečni EURIBOR+1,4%</t>
  </si>
  <si>
    <t>6-mesečni EURIBOR+1,6%</t>
  </si>
  <si>
    <t>PG-58/2026-GSD</t>
  </si>
  <si>
    <t>PG-57/2026-GSD</t>
  </si>
  <si>
    <t>naslov</t>
  </si>
  <si>
    <t>PG-56/2026-GSD</t>
  </si>
  <si>
    <t>6-mesečni EURIBOR+0,9%</t>
  </si>
  <si>
    <t>6-mesečni EURIBOR+1,1%</t>
  </si>
  <si>
    <t>74-naslov banke</t>
  </si>
  <si>
    <t>Upravičenec izjavljam, da:</t>
  </si>
  <si>
    <t>DH d.d.</t>
  </si>
  <si>
    <t>LON d.d., Kranj</t>
  </si>
  <si>
    <t>Nova Ljubljanska banka d.d., Ljubljana, Trg republike 2, 1250 Ljubljana</t>
  </si>
  <si>
    <t>Hranilnica LON d.d., Kranj, Žanova ulica 3, 4000 Kranj</t>
  </si>
  <si>
    <t>75-naziv in naslov banke</t>
  </si>
  <si>
    <t xml:space="preserve">    - odprt pri banki (spustni seznam)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</si>
</sst>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6">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
      <sz val="13"/>
      <color theme="1"/>
      <name val="Calibri"/>
      <family val="2"/>
      <charset val="238"/>
      <scheme val="minor"/>
    </font>
    <font>
      <b/>
      <sz val="12"/>
      <name val="Calibri"/>
      <family val="2"/>
      <charset val="238"/>
      <scheme val="minor"/>
    </font>
    <font>
      <i/>
      <sz val="12"/>
      <color theme="1"/>
      <name val="Calibri"/>
      <family val="2"/>
      <charset val="238"/>
      <scheme val="minor"/>
    </font>
    <font>
      <i/>
      <sz val="10"/>
      <name val="Calibri"/>
      <family val="2"/>
      <charset val="238"/>
      <scheme val="minor"/>
    </font>
    <font>
      <b/>
      <sz val="12"/>
      <color rgb="FF000000"/>
      <name val="Calibri"/>
      <family val="2"/>
      <charset val="238"/>
      <scheme val="minor"/>
    </font>
    <font>
      <sz val="12"/>
      <color rgb="FF000000"/>
      <name val="Calibri"/>
      <family val="2"/>
      <charset val="238"/>
      <scheme val="minor"/>
    </font>
    <font>
      <u/>
      <sz val="12"/>
      <color rgb="FF000000"/>
      <name val="Calibri"/>
      <family val="2"/>
      <charset val="238"/>
      <scheme val="minor"/>
    </font>
  </fonts>
  <fills count="22">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0000"/>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1" fillId="0" borderId="0" applyNumberFormat="0" applyFill="0" applyBorder="0" applyAlignment="0" applyProtection="0"/>
  </cellStyleXfs>
  <cellXfs count="386">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0" borderId="2" xfId="0" applyFont="1" applyBorder="1" applyAlignment="1">
      <alignment vertical="center"/>
    </xf>
    <xf numFmtId="0" fontId="14" fillId="0" borderId="0" xfId="0" applyFont="1"/>
    <xf numFmtId="0" fontId="18" fillId="0" borderId="0" xfId="0" applyFont="1" applyAlignment="1">
      <alignment horizontal="center"/>
    </xf>
    <xf numFmtId="0" fontId="18"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3" fillId="9" borderId="0" xfId="0" applyFont="1" applyFill="1"/>
    <xf numFmtId="0" fontId="23"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19" fillId="0" borderId="0" xfId="0" applyFont="1"/>
    <xf numFmtId="0" fontId="15" fillId="0" borderId="0" xfId="0" applyFont="1" applyAlignment="1">
      <alignment horizontal="center"/>
    </xf>
    <xf numFmtId="0" fontId="0" fillId="0" borderId="0" xfId="0" applyAlignment="1">
      <alignment horizontal="left"/>
    </xf>
    <xf numFmtId="0" fontId="24" fillId="0" borderId="0" xfId="0" applyFont="1" applyAlignment="1">
      <alignment horizontal="left"/>
    </xf>
    <xf numFmtId="0" fontId="21" fillId="0" borderId="0" xfId="7" applyAlignment="1">
      <alignment vertical="top"/>
    </xf>
    <xf numFmtId="0" fontId="15" fillId="0" borderId="0" xfId="0" applyFont="1" applyAlignment="1">
      <alignment horizontal="left" vertical="top"/>
    </xf>
    <xf numFmtId="0" fontId="25" fillId="7" borderId="2" xfId="0" applyFont="1" applyFill="1" applyBorder="1" applyAlignment="1">
      <alignment horizontal="center" vertical="center"/>
    </xf>
    <xf numFmtId="0" fontId="26"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2" fillId="0" borderId="0" xfId="0" applyFont="1" applyAlignment="1">
      <alignment vertical="center" wrapText="1"/>
    </xf>
    <xf numFmtId="0" fontId="0" fillId="8" borderId="0" xfId="0" applyFill="1"/>
    <xf numFmtId="0" fontId="0" fillId="15" borderId="0" xfId="0" applyFill="1"/>
    <xf numFmtId="0" fontId="0" fillId="3" borderId="0" xfId="0" applyFill="1"/>
    <xf numFmtId="0" fontId="0" fillId="7" borderId="0" xfId="0" applyFill="1"/>
    <xf numFmtId="0" fontId="0" fillId="14" borderId="0" xfId="0" applyFill="1" applyAlignment="1">
      <alignment horizontal="center"/>
    </xf>
    <xf numFmtId="14" fontId="20"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14" fontId="0" fillId="3" borderId="0" xfId="0" applyNumberFormat="1" applyFill="1" applyAlignment="1" applyProtection="1">
      <alignment wrapText="1"/>
      <protection hidden="1"/>
    </xf>
    <xf numFmtId="0" fontId="19" fillId="0" borderId="0" xfId="0" applyFont="1" applyProtection="1">
      <protection hidden="1"/>
    </xf>
    <xf numFmtId="0" fontId="26" fillId="0" borderId="0" xfId="0" applyFont="1"/>
    <xf numFmtId="0" fontId="24" fillId="0" borderId="18" xfId="0" applyFont="1" applyBorder="1" applyAlignment="1">
      <alignment horizontal="left"/>
    </xf>
    <xf numFmtId="0" fontId="0" fillId="0" borderId="18" xfId="0" applyBorder="1" applyAlignment="1">
      <alignment horizontal="center"/>
    </xf>
    <xf numFmtId="0" fontId="24" fillId="0" borderId="19" xfId="0" applyFont="1" applyBorder="1" applyAlignment="1">
      <alignment horizontal="left"/>
    </xf>
    <xf numFmtId="0" fontId="0" fillId="0" borderId="19" xfId="0" applyBorder="1" applyAlignment="1">
      <alignment horizontal="center"/>
    </xf>
    <xf numFmtId="0" fontId="19" fillId="0" borderId="2" xfId="0" applyFont="1" applyBorder="1" applyAlignment="1">
      <alignment vertical="top" wrapText="1"/>
    </xf>
    <xf numFmtId="0" fontId="19" fillId="6" borderId="2" xfId="0" applyFont="1" applyFill="1" applyBorder="1" applyAlignment="1">
      <alignment vertical="top" wrapText="1"/>
    </xf>
    <xf numFmtId="0" fontId="28" fillId="6" borderId="2" xfId="0" applyFont="1" applyFill="1" applyBorder="1" applyAlignment="1">
      <alignment vertical="top" wrapText="1"/>
    </xf>
    <xf numFmtId="0" fontId="19" fillId="0" borderId="3" xfId="0" applyFont="1" applyBorder="1" applyAlignment="1">
      <alignment vertical="top" wrapText="1"/>
    </xf>
    <xf numFmtId="0" fontId="18" fillId="3" borderId="4" xfId="0" applyFont="1" applyFill="1" applyBorder="1" applyAlignment="1" applyProtection="1">
      <alignment vertical="top" wrapText="1"/>
      <protection locked="0"/>
    </xf>
    <xf numFmtId="0" fontId="18" fillId="3" borderId="4" xfId="0" applyFont="1" applyFill="1" applyBorder="1" applyAlignment="1" applyProtection="1">
      <alignment horizontal="left" vertical="top" wrapText="1"/>
      <protection locked="0"/>
    </xf>
    <xf numFmtId="14" fontId="18" fillId="3" borderId="4" xfId="0" applyNumberFormat="1" applyFont="1" applyFill="1" applyBorder="1" applyAlignment="1" applyProtection="1">
      <alignment horizontal="left" vertical="top" wrapText="1"/>
      <protection locked="0"/>
    </xf>
    <xf numFmtId="0" fontId="34" fillId="3" borderId="4" xfId="7" applyFont="1" applyFill="1" applyBorder="1" applyAlignment="1" applyProtection="1">
      <alignment vertical="top" wrapText="1"/>
      <protection locked="0"/>
    </xf>
    <xf numFmtId="165" fontId="18" fillId="15" borderId="0" xfId="4" applyFont="1" applyFill="1" applyBorder="1"/>
    <xf numFmtId="9" fontId="18" fillId="3" borderId="0" xfId="5" applyFont="1" applyFill="1" applyProtection="1">
      <protection locked="0"/>
    </xf>
    <xf numFmtId="0" fontId="27" fillId="0" borderId="0" xfId="0" applyFont="1"/>
    <xf numFmtId="0" fontId="19" fillId="0" borderId="6" xfId="0" applyFont="1" applyBorder="1"/>
    <xf numFmtId="0" fontId="18" fillId="3" borderId="2" xfId="0" applyFont="1" applyFill="1" applyBorder="1" applyProtection="1">
      <protection locked="0"/>
    </xf>
    <xf numFmtId="0" fontId="19" fillId="0" borderId="2" xfId="0" applyFont="1" applyBorder="1"/>
    <xf numFmtId="0" fontId="18" fillId="3" borderId="3" xfId="0" applyFont="1" applyFill="1" applyBorder="1" applyProtection="1">
      <protection locked="0"/>
    </xf>
    <xf numFmtId="0" fontId="19" fillId="8" borderId="2" xfId="0" applyFont="1" applyFill="1" applyBorder="1" applyAlignment="1">
      <alignment wrapText="1"/>
    </xf>
    <xf numFmtId="0" fontId="19" fillId="0" borderId="2" xfId="0" applyFont="1" applyBorder="1" applyAlignment="1">
      <alignment wrapText="1"/>
    </xf>
    <xf numFmtId="0" fontId="19" fillId="0" borderId="3" xfId="0" applyFont="1" applyBorder="1" applyAlignment="1">
      <alignment wrapText="1"/>
    </xf>
    <xf numFmtId="9" fontId="18" fillId="3" borderId="2" xfId="0" applyNumberFormat="1" applyFont="1" applyFill="1" applyBorder="1" applyProtection="1">
      <protection locked="0"/>
    </xf>
    <xf numFmtId="14" fontId="18" fillId="3" borderId="2" xfId="0" applyNumberFormat="1" applyFont="1" applyFill="1" applyBorder="1" applyProtection="1">
      <protection locked="0"/>
    </xf>
    <xf numFmtId="9" fontId="18" fillId="3" borderId="3" xfId="0" applyNumberFormat="1" applyFont="1" applyFill="1" applyBorder="1" applyProtection="1">
      <protection locked="0"/>
    </xf>
    <xf numFmtId="0" fontId="19" fillId="0" borderId="6" xfId="0" applyFont="1" applyBorder="1" applyProtection="1">
      <protection hidden="1"/>
    </xf>
    <xf numFmtId="14" fontId="19" fillId="0" borderId="6" xfId="0" applyNumberFormat="1" applyFont="1" applyBorder="1" applyProtection="1">
      <protection hidden="1"/>
    </xf>
    <xf numFmtId="0" fontId="19"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18" fillId="0" borderId="2" xfId="0" applyFont="1" applyBorder="1" applyAlignment="1">
      <alignment vertical="top" wrapText="1"/>
    </xf>
    <xf numFmtId="0" fontId="18" fillId="0" borderId="2" xfId="0" applyFont="1" applyBorder="1" applyAlignment="1">
      <alignment horizontal="left" vertical="top" wrapText="1"/>
    </xf>
    <xf numFmtId="0" fontId="18" fillId="0" borderId="0" xfId="0" applyFont="1" applyAlignment="1">
      <alignment vertical="top" wrapText="1"/>
    </xf>
    <xf numFmtId="0" fontId="19" fillId="0" borderId="0" xfId="0" applyFont="1" applyAlignment="1">
      <alignment vertical="top" wrapText="1"/>
    </xf>
    <xf numFmtId="0" fontId="18" fillId="0" borderId="0" xfId="0" applyFont="1" applyAlignment="1">
      <alignment horizontal="right"/>
    </xf>
    <xf numFmtId="14" fontId="18" fillId="3" borderId="2" xfId="0" applyNumberFormat="1" applyFont="1" applyFill="1" applyBorder="1" applyAlignment="1" applyProtection="1">
      <alignment vertical="top" wrapText="1"/>
      <protection locked="0"/>
    </xf>
    <xf numFmtId="0" fontId="19" fillId="7" borderId="2" xfId="0" applyFont="1" applyFill="1" applyBorder="1" applyAlignment="1">
      <alignment horizontal="center" vertical="center" wrapText="1"/>
    </xf>
    <xf numFmtId="0" fontId="19" fillId="0" borderId="2" xfId="0" applyFont="1" applyBorder="1" applyAlignment="1">
      <alignment vertical="center" wrapText="1"/>
    </xf>
    <xf numFmtId="4" fontId="18" fillId="3" borderId="2" xfId="0" applyNumberFormat="1" applyFont="1" applyFill="1" applyBorder="1" applyAlignment="1" applyProtection="1">
      <alignment horizontal="right" vertical="center" wrapText="1"/>
      <protection locked="0"/>
    </xf>
    <xf numFmtId="167" fontId="18" fillId="15" borderId="2" xfId="5" applyNumberFormat="1" applyFont="1" applyFill="1" applyBorder="1" applyAlignment="1" applyProtection="1">
      <alignment horizontal="right" vertical="center" wrapText="1"/>
      <protection hidden="1"/>
    </xf>
    <xf numFmtId="4" fontId="19" fillId="15" borderId="2" xfId="0" applyNumberFormat="1" applyFont="1" applyFill="1" applyBorder="1" applyAlignment="1" applyProtection="1">
      <alignment horizontal="right" vertical="center" wrapText="1"/>
      <protection hidden="1"/>
    </xf>
    <xf numFmtId="9" fontId="19" fillId="15" borderId="2" xfId="5" applyFont="1" applyFill="1" applyBorder="1" applyAlignment="1" applyProtection="1">
      <alignment horizontal="right" vertical="center" wrapText="1"/>
      <protection hidden="1"/>
    </xf>
    <xf numFmtId="0" fontId="18" fillId="3" borderId="2" xfId="0" applyFont="1" applyFill="1" applyBorder="1" applyAlignment="1" applyProtection="1">
      <alignment horizontal="left" vertical="center" wrapText="1"/>
      <protection locked="0"/>
    </xf>
    <xf numFmtId="167" fontId="18" fillId="15" borderId="2" xfId="0" applyNumberFormat="1" applyFont="1" applyFill="1" applyBorder="1" applyAlignment="1" applyProtection="1">
      <alignment horizontal="right" vertical="center" wrapText="1"/>
      <protection hidden="1"/>
    </xf>
    <xf numFmtId="0" fontId="19" fillId="0" borderId="2" xfId="0" applyFont="1" applyBorder="1" applyAlignment="1">
      <alignment horizontal="center" vertical="center" wrapText="1"/>
    </xf>
    <xf numFmtId="4" fontId="19" fillId="15" borderId="2" xfId="1" applyNumberFormat="1" applyFont="1" applyFill="1" applyBorder="1" applyAlignment="1" applyProtection="1">
      <alignment horizontal="right" vertical="center" wrapText="1"/>
      <protection hidden="1"/>
    </xf>
    <xf numFmtId="167" fontId="19" fillId="15" borderId="2" xfId="0" applyNumberFormat="1" applyFont="1" applyFill="1" applyBorder="1" applyAlignment="1" applyProtection="1">
      <alignment horizontal="right" vertical="center" wrapText="1"/>
      <protection hidden="1"/>
    </xf>
    <xf numFmtId="0" fontId="33" fillId="0" borderId="2" xfId="0" applyFont="1" applyBorder="1" applyAlignment="1">
      <alignment vertical="top" wrapText="1"/>
    </xf>
    <xf numFmtId="3" fontId="27"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5" fillId="7" borderId="2" xfId="0" applyFont="1" applyFill="1" applyBorder="1" applyAlignment="1">
      <alignment vertical="center"/>
    </xf>
    <xf numFmtId="0" fontId="25" fillId="0" borderId="2" xfId="0" applyFont="1" applyBorder="1" applyAlignment="1">
      <alignment vertical="center"/>
    </xf>
    <xf numFmtId="3" fontId="25" fillId="15" borderId="2" xfId="0" applyNumberFormat="1" applyFont="1" applyFill="1" applyBorder="1" applyAlignment="1" applyProtection="1">
      <alignment horizontal="right" vertical="center"/>
      <protection hidden="1"/>
    </xf>
    <xf numFmtId="3" fontId="25" fillId="7" borderId="2" xfId="0" applyNumberFormat="1" applyFont="1" applyFill="1" applyBorder="1" applyAlignment="1" applyProtection="1">
      <alignment horizontal="right" vertical="center"/>
      <protection hidden="1"/>
    </xf>
    <xf numFmtId="0" fontId="31" fillId="0" borderId="2" xfId="0" applyFont="1" applyBorder="1" applyAlignment="1">
      <alignment vertical="center"/>
    </xf>
    <xf numFmtId="0" fontId="25" fillId="0" borderId="0" xfId="0" applyFont="1" applyAlignment="1">
      <alignment horizontal="right" vertical="center"/>
    </xf>
    <xf numFmtId="3" fontId="0" fillId="0" borderId="0" xfId="0" applyNumberFormat="1"/>
    <xf numFmtId="0" fontId="31" fillId="0" borderId="3" xfId="0" applyFont="1" applyBorder="1" applyAlignment="1">
      <alignment vertical="center"/>
    </xf>
    <xf numFmtId="0" fontId="31" fillId="0" borderId="16" xfId="0" applyFont="1" applyBorder="1" applyAlignment="1">
      <alignment vertical="center"/>
    </xf>
    <xf numFmtId="3" fontId="25" fillId="15" borderId="7" xfId="0" applyNumberFormat="1" applyFont="1" applyFill="1" applyBorder="1" applyAlignment="1" applyProtection="1">
      <alignment horizontal="right" vertical="center"/>
      <protection hidden="1"/>
    </xf>
    <xf numFmtId="0" fontId="31" fillId="0" borderId="7" xfId="0" applyFont="1" applyBorder="1" applyAlignment="1">
      <alignment vertical="center"/>
    </xf>
    <xf numFmtId="0" fontId="11" fillId="7" borderId="2" xfId="0" applyFont="1" applyFill="1" applyBorder="1" applyAlignment="1">
      <alignment vertical="center"/>
    </xf>
    <xf numFmtId="3" fontId="31" fillId="15" borderId="2" xfId="0" applyNumberFormat="1" applyFont="1" applyFill="1" applyBorder="1" applyAlignment="1" applyProtection="1">
      <alignment horizontal="right" vertical="center"/>
      <protection hidden="1"/>
    </xf>
    <xf numFmtId="166" fontId="31"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19" fillId="0" borderId="6" xfId="0" applyFont="1" applyBorder="1" applyAlignment="1">
      <alignment horizontal="center" vertical="top"/>
    </xf>
    <xf numFmtId="0" fontId="28" fillId="0" borderId="6" xfId="0" applyFont="1" applyBorder="1" applyAlignment="1">
      <alignment horizontal="center" vertical="top"/>
    </xf>
    <xf numFmtId="0" fontId="19" fillId="7" borderId="2" xfId="0" applyFont="1" applyFill="1" applyBorder="1"/>
    <xf numFmtId="0" fontId="19" fillId="0" borderId="2" xfId="0" applyFont="1" applyBorder="1" applyAlignment="1">
      <alignment horizontal="left" vertical="top"/>
    </xf>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18"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29" fillId="0" borderId="0" xfId="3" applyFont="1" applyAlignment="1">
      <alignment horizontal="left" wrapText="1" shrinkToFit="1"/>
    </xf>
    <xf numFmtId="0" fontId="29" fillId="0" borderId="0" xfId="3" applyFont="1" applyAlignment="1">
      <alignment horizontal="left" wrapText="1"/>
    </xf>
    <xf numFmtId="0" fontId="29" fillId="0" borderId="0" xfId="3" applyFont="1" applyAlignment="1">
      <alignment horizontal="left"/>
    </xf>
    <xf numFmtId="3" fontId="29" fillId="0" borderId="0" xfId="3" applyNumberFormat="1" applyFont="1" applyAlignment="1">
      <alignment horizontal="left" wrapText="1"/>
    </xf>
    <xf numFmtId="4" fontId="29" fillId="0" borderId="0" xfId="3" applyNumberFormat="1" applyFont="1" applyAlignment="1">
      <alignment horizontal="left" wrapText="1" shrinkToFit="1"/>
    </xf>
    <xf numFmtId="171" fontId="0" fillId="0" borderId="0" xfId="0" applyNumberFormat="1"/>
    <xf numFmtId="0" fontId="33" fillId="7" borderId="15" xfId="0" applyFont="1" applyFill="1" applyBorder="1" applyAlignment="1">
      <alignment horizontal="center" vertical="center" wrapText="1"/>
    </xf>
    <xf numFmtId="0" fontId="33" fillId="7" borderId="7" xfId="0" applyFont="1" applyFill="1" applyBorder="1" applyAlignment="1">
      <alignment horizontal="center" vertical="center" wrapText="1"/>
    </xf>
    <xf numFmtId="0" fontId="33" fillId="7" borderId="14" xfId="0" applyFont="1" applyFill="1" applyBorder="1" applyAlignment="1">
      <alignment horizontal="center" vertical="center" wrapText="1"/>
    </xf>
    <xf numFmtId="0" fontId="0" fillId="0" borderId="0" xfId="0" applyProtection="1">
      <protection hidden="1"/>
    </xf>
    <xf numFmtId="14" fontId="35" fillId="0" borderId="0" xfId="0" applyNumberFormat="1" applyFont="1" applyAlignment="1">
      <alignment horizontal="left"/>
    </xf>
    <xf numFmtId="0" fontId="35" fillId="0" borderId="0" xfId="0" applyFont="1" applyProtection="1">
      <protection hidden="1"/>
    </xf>
    <xf numFmtId="0" fontId="36" fillId="0" borderId="0" xfId="0" applyFont="1" applyProtection="1">
      <protection hidden="1"/>
    </xf>
    <xf numFmtId="0" fontId="35" fillId="3" borderId="0" xfId="0" applyFont="1" applyFill="1"/>
    <xf numFmtId="0" fontId="26" fillId="8" borderId="0" xfId="0" applyFont="1" applyFill="1"/>
    <xf numFmtId="0" fontId="36" fillId="0" borderId="0" xfId="0" applyFont="1" applyAlignment="1">
      <alignment wrapText="1"/>
    </xf>
    <xf numFmtId="0" fontId="36" fillId="0" borderId="0" xfId="0" applyFont="1"/>
    <xf numFmtId="0" fontId="35" fillId="0" borderId="0" xfId="0" applyFont="1" applyAlignment="1">
      <alignment horizontal="right"/>
    </xf>
    <xf numFmtId="0" fontId="36" fillId="0" borderId="0" xfId="0" applyFont="1" applyAlignment="1">
      <alignment horizontal="center"/>
    </xf>
    <xf numFmtId="0" fontId="33" fillId="3" borderId="4" xfId="0" applyFont="1" applyFill="1" applyBorder="1" applyAlignment="1" applyProtection="1">
      <alignment horizontal="left" vertical="top" wrapText="1"/>
      <protection locked="0"/>
    </xf>
    <xf numFmtId="173" fontId="18" fillId="3" borderId="2" xfId="1" applyNumberFormat="1" applyFont="1" applyFill="1" applyBorder="1" applyAlignment="1" applyProtection="1">
      <alignment horizontal="left"/>
      <protection locked="0"/>
    </xf>
    <xf numFmtId="0" fontId="18" fillId="3" borderId="2" xfId="0" applyFont="1" applyFill="1" applyBorder="1" applyAlignment="1" applyProtection="1">
      <alignment horizontal="left"/>
      <protection locked="0"/>
    </xf>
    <xf numFmtId="14" fontId="18" fillId="3" borderId="2" xfId="0" applyNumberFormat="1" applyFont="1" applyFill="1" applyBorder="1" applyAlignment="1" applyProtection="1">
      <alignment horizontal="left"/>
      <protection locked="0"/>
    </xf>
    <xf numFmtId="3" fontId="18" fillId="3" borderId="2" xfId="1" applyNumberFormat="1" applyFont="1" applyFill="1" applyBorder="1" applyProtection="1">
      <protection locked="0"/>
    </xf>
    <xf numFmtId="3" fontId="18" fillId="3" borderId="3" xfId="1" applyNumberFormat="1" applyFont="1" applyFill="1" applyBorder="1" applyProtection="1">
      <protection locked="0"/>
    </xf>
    <xf numFmtId="0" fontId="35" fillId="0" borderId="0" xfId="0" applyFont="1"/>
    <xf numFmtId="0" fontId="38" fillId="0" borderId="0" xfId="0" applyFont="1"/>
    <xf numFmtId="0" fontId="27" fillId="3" borderId="2" xfId="0" applyFont="1" applyFill="1" applyBorder="1" applyAlignment="1" applyProtection="1">
      <alignment vertical="top" wrapText="1"/>
      <protection locked="0"/>
    </xf>
    <xf numFmtId="0" fontId="27" fillId="3" borderId="2" xfId="0" applyFont="1" applyFill="1" applyBorder="1" applyAlignment="1" applyProtection="1">
      <alignment horizontal="left" vertical="top" wrapText="1"/>
      <protection locked="0"/>
    </xf>
    <xf numFmtId="0" fontId="39" fillId="9" borderId="0" xfId="0" applyFont="1" applyFill="1"/>
    <xf numFmtId="0" fontId="27" fillId="3" borderId="17" xfId="0" applyFont="1" applyFill="1" applyBorder="1" applyAlignment="1" applyProtection="1">
      <alignment vertical="top" wrapText="1"/>
      <protection locked="0"/>
    </xf>
    <xf numFmtId="14" fontId="27"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3" fillId="7" borderId="7" xfId="0" applyFont="1" applyFill="1" applyBorder="1" applyAlignment="1">
      <alignment vertical="top"/>
    </xf>
    <xf numFmtId="0" fontId="33" fillId="7" borderId="14" xfId="0" applyFont="1" applyFill="1" applyBorder="1" applyAlignment="1">
      <alignment vertical="top"/>
    </xf>
    <xf numFmtId="0" fontId="0" fillId="0" borderId="0" xfId="0" applyAlignment="1">
      <alignment vertical="top"/>
    </xf>
    <xf numFmtId="0" fontId="32"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7"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2" fillId="7" borderId="15" xfId="0" applyFont="1" applyFill="1" applyBorder="1" applyAlignment="1">
      <alignment horizontal="center" vertical="center" wrapText="1"/>
    </xf>
    <xf numFmtId="0" fontId="32"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7" fillId="3" borderId="0" xfId="0" applyFont="1" applyFill="1" applyProtection="1">
      <protection locked="0"/>
    </xf>
    <xf numFmtId="0" fontId="34" fillId="0" borderId="0" xfId="7" applyFont="1"/>
    <xf numFmtId="0" fontId="34" fillId="0" borderId="18" xfId="7" applyFont="1" applyBorder="1"/>
    <xf numFmtId="0" fontId="34" fillId="0" borderId="19" xfId="7" applyFont="1" applyBorder="1"/>
    <xf numFmtId="0" fontId="33" fillId="7" borderId="15" xfId="0" applyFont="1" applyFill="1" applyBorder="1" applyAlignment="1">
      <alignment horizontal="center" vertical="center"/>
    </xf>
    <xf numFmtId="0" fontId="33"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18" fillId="0" borderId="0" xfId="0" applyFont="1" applyAlignment="1">
      <alignment horizontal="left"/>
    </xf>
    <xf numFmtId="0" fontId="18" fillId="14" borderId="0" xfId="0" applyFont="1" applyFill="1"/>
    <xf numFmtId="0" fontId="18" fillId="5" borderId="0" xfId="0" applyFont="1" applyFill="1"/>
    <xf numFmtId="0" fontId="18" fillId="11" borderId="0" xfId="0" applyFont="1" applyFill="1"/>
    <xf numFmtId="0" fontId="18" fillId="12" borderId="0" xfId="0" applyFont="1" applyFill="1"/>
    <xf numFmtId="3" fontId="31"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1" fillId="3" borderId="3" xfId="0" applyNumberFormat="1" applyFont="1" applyFill="1" applyBorder="1" applyAlignment="1" applyProtection="1">
      <alignment horizontal="right" vertical="center"/>
      <protection locked="0"/>
    </xf>
    <xf numFmtId="3" fontId="31" fillId="3" borderId="16" xfId="0" applyNumberFormat="1" applyFont="1" applyFill="1" applyBorder="1" applyAlignment="1" applyProtection="1">
      <alignment horizontal="right" vertical="center"/>
      <protection locked="0"/>
    </xf>
    <xf numFmtId="3" fontId="31" fillId="3" borderId="7" xfId="0" applyNumberFormat="1" applyFont="1" applyFill="1" applyBorder="1" applyAlignment="1" applyProtection="1">
      <alignment horizontal="right" vertical="center"/>
      <protection locked="0"/>
    </xf>
    <xf numFmtId="3" fontId="25" fillId="3" borderId="7" xfId="0" applyNumberFormat="1" applyFont="1" applyFill="1" applyBorder="1" applyAlignment="1" applyProtection="1">
      <alignment horizontal="right" vertical="center"/>
      <protection locked="0"/>
    </xf>
    <xf numFmtId="4" fontId="31" fillId="3" borderId="2" xfId="0" applyNumberFormat="1" applyFont="1" applyFill="1" applyBorder="1" applyAlignment="1" applyProtection="1">
      <alignment horizontal="right" vertical="center"/>
      <protection locked="0"/>
    </xf>
    <xf numFmtId="4" fontId="25" fillId="3" borderId="2" xfId="0" applyNumberFormat="1" applyFont="1" applyFill="1" applyBorder="1" applyAlignment="1" applyProtection="1">
      <alignment horizontal="right" vertical="center"/>
      <protection locked="0"/>
    </xf>
    <xf numFmtId="0" fontId="36" fillId="0" borderId="0" xfId="0" applyFont="1" applyAlignment="1">
      <alignment horizontal="center" wrapText="1"/>
    </xf>
    <xf numFmtId="0" fontId="40" fillId="0" borderId="0" xfId="0" applyFont="1"/>
    <xf numFmtId="0" fontId="36" fillId="0" borderId="0" xfId="0" applyFont="1" applyAlignment="1" applyProtection="1">
      <alignment horizontal="center"/>
      <protection hidden="1"/>
    </xf>
    <xf numFmtId="0" fontId="42" fillId="0" borderId="0" xfId="0" applyFont="1" applyAlignment="1">
      <alignment wrapText="1"/>
    </xf>
    <xf numFmtId="167" fontId="32" fillId="0" borderId="2" xfId="5" applyNumberFormat="1" applyFont="1" applyFill="1" applyBorder="1" applyAlignment="1" applyProtection="1">
      <alignment horizontal="right" vertical="center" wrapText="1"/>
      <protection locked="0"/>
    </xf>
    <xf numFmtId="167" fontId="18"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18" fillId="3" borderId="0" xfId="0" applyNumberFormat="1" applyFont="1" applyFill="1" applyProtection="1">
      <protection locked="0"/>
    </xf>
    <xf numFmtId="14" fontId="27" fillId="3" borderId="2" xfId="0" applyNumberFormat="1" applyFont="1" applyFill="1" applyBorder="1" applyAlignment="1" applyProtection="1">
      <alignment horizontal="left" vertical="top" wrapText="1"/>
      <protection locked="0"/>
    </xf>
    <xf numFmtId="0" fontId="30" fillId="19" borderId="0" xfId="0" applyFont="1" applyFill="1" applyAlignment="1">
      <alignment horizontal="right"/>
    </xf>
    <xf numFmtId="14" fontId="30" fillId="19" borderId="0" xfId="0" applyNumberFormat="1" applyFont="1" applyFill="1" applyAlignment="1">
      <alignment horizontal="right"/>
    </xf>
    <xf numFmtId="0" fontId="30" fillId="0" borderId="0" xfId="0" applyFont="1" applyAlignment="1">
      <alignment horizontal="right"/>
    </xf>
    <xf numFmtId="17" fontId="30" fillId="19" borderId="0" xfId="0" applyNumberFormat="1" applyFont="1" applyFill="1" applyAlignment="1">
      <alignment horizontal="right"/>
    </xf>
    <xf numFmtId="3" fontId="30" fillId="0" borderId="0" xfId="0" applyNumberFormat="1" applyFont="1" applyAlignment="1">
      <alignment horizontal="right"/>
    </xf>
    <xf numFmtId="3" fontId="30" fillId="20" borderId="0" xfId="0" applyNumberFormat="1" applyFont="1" applyFill="1" applyAlignment="1">
      <alignment horizontal="right"/>
    </xf>
    <xf numFmtId="169" fontId="30" fillId="0" borderId="0" xfId="0" applyNumberFormat="1" applyFont="1" applyAlignment="1">
      <alignment horizontal="right"/>
    </xf>
    <xf numFmtId="170" fontId="30" fillId="0" borderId="0" xfId="0" applyNumberFormat="1" applyFont="1" applyAlignment="1">
      <alignment horizontal="right"/>
    </xf>
    <xf numFmtId="0" fontId="21" fillId="0" borderId="0" xfId="7" applyFill="1" applyBorder="1" applyAlignment="1">
      <alignment horizontal="right"/>
    </xf>
    <xf numFmtId="4" fontId="30" fillId="19" borderId="0" xfId="0" applyNumberFormat="1" applyFont="1" applyFill="1" applyAlignment="1">
      <alignment horizontal="right"/>
    </xf>
    <xf numFmtId="4" fontId="30" fillId="20" borderId="0" xfId="0" applyNumberFormat="1" applyFont="1" applyFill="1" applyAlignment="1">
      <alignment horizontal="right"/>
    </xf>
    <xf numFmtId="1" fontId="30" fillId="19" borderId="0" xfId="0" applyNumberFormat="1" applyFont="1" applyFill="1" applyAlignment="1">
      <alignment horizontal="right"/>
    </xf>
    <xf numFmtId="171" fontId="30" fillId="19" borderId="0" xfId="0" applyNumberFormat="1" applyFont="1" applyFill="1" applyAlignment="1">
      <alignment horizontal="right"/>
    </xf>
    <xf numFmtId="1" fontId="30"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49" fontId="0" fillId="3" borderId="0" xfId="0" applyNumberFormat="1" applyFill="1" applyAlignment="1" applyProtection="1">
      <alignment horizontal="right"/>
      <protection locked="0"/>
    </xf>
    <xf numFmtId="0" fontId="26"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14" fontId="3" fillId="3" borderId="0" xfId="0" applyNumberFormat="1" applyFont="1" applyFill="1" applyProtection="1">
      <protection locked="0"/>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7" fillId="8" borderId="2" xfId="0" applyFont="1" applyFill="1" applyBorder="1" applyAlignment="1">
      <alignment horizontal="left" vertical="center" wrapText="1"/>
    </xf>
    <xf numFmtId="167" fontId="27"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7"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4" fillId="0" borderId="0" xfId="0" applyFont="1"/>
    <xf numFmtId="0" fontId="43"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2"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4" fillId="3" borderId="2" xfId="5" applyNumberFormat="1" applyFont="1" applyFill="1" applyBorder="1" applyAlignment="1" applyProtection="1">
      <alignment horizontal="right" vertical="center" wrapText="1"/>
      <protection locked="0"/>
    </xf>
    <xf numFmtId="0" fontId="45" fillId="3" borderId="0" xfId="0" applyFont="1" applyFill="1" applyAlignment="1">
      <alignment horizontal="center"/>
    </xf>
    <xf numFmtId="0" fontId="46" fillId="0" borderId="0" xfId="0" applyFont="1"/>
    <xf numFmtId="0" fontId="27" fillId="3" borderId="2" xfId="0" applyFont="1" applyFill="1" applyBorder="1" applyAlignment="1" applyProtection="1">
      <alignment wrapText="1"/>
      <protection locked="0"/>
    </xf>
    <xf numFmtId="0" fontId="47"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5" fillId="15" borderId="2" xfId="0" applyNumberFormat="1" applyFont="1" applyFill="1" applyBorder="1" applyAlignment="1" applyProtection="1">
      <alignment horizontal="center" vertical="center" wrapText="1"/>
      <protection hidden="1"/>
    </xf>
    <xf numFmtId="14" fontId="25" fillId="7" borderId="2" xfId="0" applyNumberFormat="1" applyFont="1" applyFill="1" applyBorder="1" applyAlignment="1" applyProtection="1">
      <alignment horizontal="center" vertical="center"/>
      <protection hidden="1"/>
    </xf>
    <xf numFmtId="0" fontId="18" fillId="3" borderId="6" xfId="0" applyFont="1" applyFill="1" applyBorder="1" applyProtection="1">
      <protection locked="0"/>
    </xf>
    <xf numFmtId="0" fontId="18" fillId="3" borderId="11" xfId="0" applyFont="1" applyFill="1" applyBorder="1" applyProtection="1">
      <protection locked="0"/>
    </xf>
    <xf numFmtId="0" fontId="18" fillId="0" borderId="0" xfId="0" applyFont="1" applyAlignment="1">
      <alignment wrapText="1"/>
    </xf>
    <xf numFmtId="0" fontId="26" fillId="0" borderId="0" xfId="0" applyFont="1" applyAlignment="1">
      <alignment horizontal="center" wrapText="1"/>
    </xf>
    <xf numFmtId="0" fontId="29" fillId="21" borderId="0" xfId="3" applyFont="1" applyFill="1" applyAlignment="1">
      <alignment horizontal="left" wrapText="1" shrinkToFit="1"/>
    </xf>
    <xf numFmtId="0" fontId="0" fillId="21" borderId="0" xfId="0" applyFill="1" applyAlignment="1">
      <alignment horizontal="right"/>
    </xf>
    <xf numFmtId="0" fontId="0" fillId="21" borderId="0" xfId="0" applyFill="1"/>
    <xf numFmtId="0" fontId="29" fillId="10" borderId="0" xfId="3" applyFont="1" applyFill="1" applyAlignment="1">
      <alignment horizontal="left" wrapText="1" shrinkToFit="1"/>
    </xf>
    <xf numFmtId="0" fontId="49" fillId="3" borderId="2" xfId="0" applyFont="1" applyFill="1" applyBorder="1" applyAlignment="1" applyProtection="1">
      <alignment horizontal="left" vertical="top" wrapText="1"/>
      <protection locked="0"/>
    </xf>
    <xf numFmtId="0" fontId="27" fillId="3" borderId="4" xfId="0" applyFont="1" applyFill="1" applyBorder="1" applyAlignment="1" applyProtection="1">
      <alignment wrapText="1"/>
      <protection locked="0"/>
    </xf>
    <xf numFmtId="0" fontId="3" fillId="0" borderId="0" xfId="0" applyFont="1" applyAlignment="1">
      <alignment horizontal="center"/>
    </xf>
    <xf numFmtId="0" fontId="51" fillId="0" borderId="0" xfId="0" applyFont="1"/>
    <xf numFmtId="0" fontId="50" fillId="7" borderId="2" xfId="0" applyFont="1" applyFill="1" applyBorder="1" applyAlignment="1">
      <alignment horizontal="center" vertical="center" wrapText="1"/>
    </xf>
    <xf numFmtId="14" fontId="50" fillId="7" borderId="2" xfId="0" applyNumberFormat="1" applyFont="1" applyFill="1" applyBorder="1" applyAlignment="1" applyProtection="1">
      <alignment horizontal="center" vertical="center" wrapText="1"/>
      <protection hidden="1"/>
    </xf>
    <xf numFmtId="0" fontId="53" fillId="0" borderId="2" xfId="0" applyFont="1" applyBorder="1" applyAlignment="1">
      <alignment vertical="center"/>
    </xf>
    <xf numFmtId="3" fontId="53" fillId="15" borderId="2" xfId="0" applyNumberFormat="1" applyFont="1" applyFill="1" applyBorder="1" applyAlignment="1" applyProtection="1">
      <alignment horizontal="right" vertical="center"/>
      <protection hidden="1"/>
    </xf>
    <xf numFmtId="0" fontId="54" fillId="0" borderId="2" xfId="0" applyFont="1" applyBorder="1" applyAlignment="1">
      <alignment vertical="center"/>
    </xf>
    <xf numFmtId="3" fontId="54" fillId="3" borderId="2" xfId="0" applyNumberFormat="1" applyFont="1" applyFill="1" applyBorder="1" applyAlignment="1" applyProtection="1">
      <alignment horizontal="right" vertical="center"/>
      <protection locked="0"/>
    </xf>
    <xf numFmtId="3" fontId="27" fillId="3" borderId="2" xfId="0" applyNumberFormat="1" applyFont="1" applyFill="1" applyBorder="1" applyAlignment="1" applyProtection="1">
      <alignment horizontal="right" vertical="center"/>
      <protection locked="0"/>
    </xf>
    <xf numFmtId="0" fontId="27" fillId="0" borderId="2" xfId="0" applyFont="1" applyBorder="1"/>
    <xf numFmtId="3" fontId="53" fillId="3" borderId="2" xfId="0" applyNumberFormat="1" applyFont="1" applyFill="1" applyBorder="1" applyAlignment="1" applyProtection="1">
      <alignment horizontal="right" vertical="center"/>
      <protection locked="0"/>
    </xf>
    <xf numFmtId="4" fontId="53" fillId="3" borderId="2" xfId="0" applyNumberFormat="1" applyFont="1" applyFill="1" applyBorder="1" applyAlignment="1" applyProtection="1">
      <alignment horizontal="right" vertical="center"/>
      <protection locked="0"/>
    </xf>
    <xf numFmtId="0" fontId="15" fillId="0" borderId="2" xfId="0" applyFont="1" applyBorder="1" applyAlignment="1">
      <alignment horizontal="center" vertical="center" wrapText="1"/>
    </xf>
    <xf numFmtId="0" fontId="53" fillId="8" borderId="2" xfId="0" applyFont="1" applyFill="1" applyBorder="1" applyAlignment="1">
      <alignment vertical="center"/>
    </xf>
    <xf numFmtId="3" fontId="54" fillId="15" borderId="2" xfId="0" applyNumberFormat="1" applyFont="1" applyFill="1" applyBorder="1" applyAlignment="1" applyProtection="1">
      <alignment horizontal="right" vertical="center"/>
      <protection hidden="1"/>
    </xf>
    <xf numFmtId="166" fontId="54" fillId="15" borderId="2" xfId="0" applyNumberFormat="1" applyFont="1" applyFill="1" applyBorder="1" applyAlignment="1" applyProtection="1">
      <alignment horizontal="right" vertical="center"/>
      <protection hidden="1"/>
    </xf>
    <xf numFmtId="3" fontId="54" fillId="0" borderId="2" xfId="0" applyNumberFormat="1" applyFont="1" applyBorder="1" applyAlignment="1" applyProtection="1">
      <alignment horizontal="right" vertical="center"/>
      <protection hidden="1"/>
    </xf>
    <xf numFmtId="9" fontId="27" fillId="15" borderId="2" xfId="5" applyFont="1" applyFill="1" applyBorder="1" applyAlignment="1" applyProtection="1">
      <alignment horizontal="right"/>
      <protection hidden="1"/>
    </xf>
    <xf numFmtId="0" fontId="15" fillId="5" borderId="0" xfId="0" applyFont="1" applyFill="1"/>
    <xf numFmtId="0" fontId="25" fillId="0" borderId="0" xfId="0" applyFont="1" applyAlignment="1">
      <alignment vertical="center"/>
    </xf>
    <xf numFmtId="3" fontId="3" fillId="15" borderId="0" xfId="0" applyNumberFormat="1" applyFont="1" applyFill="1" applyProtection="1">
      <protection hidden="1"/>
    </xf>
    <xf numFmtId="0" fontId="31" fillId="3" borderId="4" xfId="0" applyFont="1" applyFill="1" applyBorder="1" applyAlignment="1" applyProtection="1">
      <alignment vertical="center"/>
      <protection locked="0"/>
    </xf>
    <xf numFmtId="0" fontId="0" fillId="3" borderId="2" xfId="0" applyFill="1" applyBorder="1" applyAlignment="1" applyProtection="1">
      <alignment horizontal="left"/>
      <protection locked="0"/>
    </xf>
    <xf numFmtId="14" fontId="0" fillId="3" borderId="2" xfId="0" applyNumberFormat="1" applyFill="1" applyBorder="1" applyAlignment="1" applyProtection="1">
      <alignment horizontal="right"/>
      <protection locked="0"/>
    </xf>
    <xf numFmtId="0" fontId="0" fillId="3" borderId="2" xfId="0" applyFill="1" applyBorder="1" applyAlignment="1" applyProtection="1">
      <alignment horizontal="right"/>
      <protection locked="0"/>
    </xf>
    <xf numFmtId="0" fontId="25" fillId="4"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9" fontId="0" fillId="3" borderId="2" xfId="0" applyNumberFormat="1" applyFill="1" applyBorder="1" applyProtection="1">
      <protection locked="0"/>
    </xf>
    <xf numFmtId="3" fontId="0" fillId="3" borderId="2" xfId="0" applyNumberFormat="1" applyFill="1" applyBorder="1" applyAlignment="1" applyProtection="1">
      <alignment horizontal="right"/>
      <protection locked="0"/>
    </xf>
    <xf numFmtId="0" fontId="31" fillId="3" borderId="2" xfId="0" applyFont="1" applyFill="1" applyBorder="1" applyAlignment="1" applyProtection="1">
      <alignment vertical="center"/>
      <protection locked="0"/>
    </xf>
    <xf numFmtId="3" fontId="3" fillId="15" borderId="0" xfId="0" applyNumberFormat="1" applyFont="1" applyFill="1" applyAlignment="1" applyProtection="1">
      <alignment horizontal="right"/>
      <protection hidden="1"/>
    </xf>
    <xf numFmtId="0" fontId="27" fillId="8" borderId="0" xfId="0" applyFont="1" applyFill="1"/>
    <xf numFmtId="0" fontId="3" fillId="0" borderId="0" xfId="0" applyFont="1" applyAlignment="1">
      <alignment wrapText="1"/>
    </xf>
    <xf numFmtId="0" fontId="3" fillId="0" borderId="0" xfId="0" applyFont="1" applyAlignment="1" applyProtection="1">
      <alignment wrapText="1"/>
      <protection hidden="1"/>
    </xf>
    <xf numFmtId="0" fontId="15" fillId="0" borderId="0" xfId="0" applyFont="1" applyAlignment="1">
      <alignment horizontal="center" wrapText="1"/>
    </xf>
    <xf numFmtId="0" fontId="27" fillId="0" borderId="0" xfId="0" applyFont="1" applyAlignment="1">
      <alignment horizontal="center" wrapText="1"/>
    </xf>
    <xf numFmtId="4" fontId="0" fillId="0" borderId="0" xfId="0" applyNumberFormat="1" applyAlignment="1">
      <alignment horizontal="right"/>
    </xf>
    <xf numFmtId="4" fontId="19" fillId="3" borderId="0" xfId="0" applyNumberFormat="1" applyFont="1" applyFill="1" applyProtection="1">
      <protection locked="0"/>
    </xf>
    <xf numFmtId="2" fontId="0" fillId="0" borderId="0" xfId="0" applyNumberFormat="1"/>
    <xf numFmtId="10" fontId="0" fillId="8" borderId="0" xfId="0" applyNumberFormat="1" applyFill="1"/>
    <xf numFmtId="0" fontId="19" fillId="0" borderId="11" xfId="0" applyFont="1" applyBorder="1" applyAlignment="1">
      <alignment horizontal="center" vertical="top"/>
    </xf>
    <xf numFmtId="0" fontId="18" fillId="3" borderId="9" xfId="0" applyFont="1" applyFill="1" applyBorder="1" applyAlignment="1" applyProtection="1">
      <alignment vertical="top" wrapText="1"/>
      <protection locked="0"/>
    </xf>
    <xf numFmtId="0" fontId="36" fillId="0" borderId="0" xfId="0" applyFont="1" applyAlignment="1">
      <alignment horizontal="center"/>
    </xf>
    <xf numFmtId="0" fontId="36" fillId="7" borderId="0" xfId="0" applyFont="1" applyFill="1" applyAlignment="1">
      <alignment horizontal="center"/>
    </xf>
    <xf numFmtId="0" fontId="19" fillId="0" borderId="0" xfId="0" applyFont="1" applyAlignment="1">
      <alignment horizontal="left" vertical="top"/>
    </xf>
    <xf numFmtId="0" fontId="37" fillId="0" borderId="0" xfId="0" applyFont="1" applyAlignment="1">
      <alignment horizontal="center"/>
    </xf>
    <xf numFmtId="0" fontId="27" fillId="3" borderId="9" xfId="0" applyFont="1" applyFill="1" applyBorder="1" applyAlignment="1" applyProtection="1">
      <alignment horizontal="left" vertical="top" wrapText="1"/>
      <protection locked="0"/>
    </xf>
    <xf numFmtId="0" fontId="27" fillId="3" borderId="10" xfId="0" applyFont="1" applyFill="1" applyBorder="1" applyAlignment="1" applyProtection="1">
      <alignment horizontal="left" vertical="top" wrapText="1"/>
      <protection locked="0"/>
    </xf>
    <xf numFmtId="0" fontId="27" fillId="3" borderId="11" xfId="0" applyFont="1" applyFill="1" applyBorder="1" applyAlignment="1" applyProtection="1">
      <alignment horizontal="left" vertical="top" wrapText="1"/>
      <protection locked="0"/>
    </xf>
    <xf numFmtId="0" fontId="27" fillId="3" borderId="12" xfId="0" applyFont="1" applyFill="1" applyBorder="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27" fillId="3" borderId="13" xfId="0" applyFont="1" applyFill="1" applyBorder="1" applyAlignment="1" applyProtection="1">
      <alignment horizontal="left" vertical="top" wrapText="1"/>
      <protection locked="0"/>
    </xf>
    <xf numFmtId="0" fontId="27" fillId="3" borderId="14" xfId="0" applyFont="1" applyFill="1" applyBorder="1" applyAlignment="1" applyProtection="1">
      <alignment horizontal="left" vertical="top" wrapText="1"/>
      <protection locked="0"/>
    </xf>
    <xf numFmtId="0" fontId="27" fillId="3" borderId="8" xfId="0" applyFont="1" applyFill="1" applyBorder="1" applyAlignment="1" applyProtection="1">
      <alignment horizontal="left" vertical="top" wrapText="1"/>
      <protection locked="0"/>
    </xf>
    <xf numFmtId="0" fontId="27"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39" fillId="9" borderId="0" xfId="0" applyFont="1" applyFill="1" applyAlignment="1">
      <alignment horizontal="center" wrapText="1"/>
    </xf>
    <xf numFmtId="0" fontId="36" fillId="0" borderId="0" xfId="0" applyFont="1" applyAlignment="1">
      <alignment horizontal="center" wrapText="1"/>
    </xf>
    <xf numFmtId="0" fontId="3" fillId="0" borderId="0" xfId="0" applyFont="1" applyAlignment="1" applyProtection="1">
      <alignment horizontal="left" wrapText="1"/>
      <protection hidden="1"/>
    </xf>
    <xf numFmtId="0" fontId="52" fillId="0" borderId="0" xfId="6" applyFont="1" applyAlignment="1">
      <alignment horizontal="left" vertical="center" wrapText="1"/>
    </xf>
    <xf numFmtId="0" fontId="19" fillId="0" borderId="0" xfId="0" applyFont="1" applyAlignment="1">
      <alignment horizontal="left"/>
    </xf>
    <xf numFmtId="0" fontId="15" fillId="0" borderId="0" xfId="0" applyFont="1" applyAlignment="1">
      <alignment horizontal="left" wrapText="1"/>
    </xf>
    <xf numFmtId="0" fontId="15" fillId="15" borderId="0" xfId="0" applyFont="1" applyFill="1" applyAlignment="1">
      <alignment horizontal="left" wrapText="1"/>
    </xf>
    <xf numFmtId="0" fontId="38" fillId="8" borderId="0" xfId="0" applyFont="1" applyFill="1" applyAlignment="1">
      <alignment horizontal="center"/>
    </xf>
    <xf numFmtId="0" fontId="27" fillId="3" borderId="4" xfId="0" applyFont="1" applyFill="1" applyBorder="1" applyAlignment="1" applyProtection="1">
      <alignment horizontal="left" vertical="top" wrapText="1"/>
      <protection locked="0"/>
    </xf>
    <xf numFmtId="0" fontId="27" fillId="3" borderId="5" xfId="0" applyFont="1" applyFill="1" applyBorder="1" applyAlignment="1" applyProtection="1">
      <alignment horizontal="left" vertical="top" wrapText="1"/>
      <protection locked="0"/>
    </xf>
    <xf numFmtId="0" fontId="27" fillId="3" borderId="6" xfId="0" applyFont="1" applyFill="1" applyBorder="1" applyAlignment="1" applyProtection="1">
      <alignment horizontal="left" vertical="top" wrapText="1"/>
      <protection locked="0"/>
    </xf>
    <xf numFmtId="0" fontId="19" fillId="13" borderId="0" xfId="0" applyFont="1" applyFill="1" applyAlignment="1">
      <alignment horizontal="center"/>
    </xf>
    <xf numFmtId="167" fontId="7" fillId="3" borderId="4" xfId="5" applyNumberFormat="1" applyFont="1" applyFill="1" applyBorder="1" applyAlignment="1" applyProtection="1">
      <alignment horizontal="left" vertical="top" wrapText="1"/>
      <protection locked="0"/>
    </xf>
    <xf numFmtId="167" fontId="7" fillId="3" borderId="5" xfId="5" applyNumberFormat="1" applyFont="1" applyFill="1" applyBorder="1" applyAlignment="1" applyProtection="1">
      <alignment horizontal="left" vertical="top" wrapText="1"/>
      <protection locked="0"/>
    </xf>
    <xf numFmtId="167" fontId="7" fillId="3" borderId="6" xfId="5" applyNumberFormat="1" applyFont="1" applyFill="1" applyBorder="1" applyAlignment="1" applyProtection="1">
      <alignment horizontal="left" vertical="top" wrapText="1"/>
      <protection locked="0"/>
    </xf>
    <xf numFmtId="0" fontId="41" fillId="0" borderId="0" xfId="0" applyFont="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7" fillId="3" borderId="2" xfId="0" applyFont="1" applyFill="1" applyBorder="1" applyAlignment="1" applyProtection="1">
      <alignment horizontal="left" vertical="top" wrapText="1"/>
      <protection locked="0"/>
    </xf>
    <xf numFmtId="0" fontId="27" fillId="15" borderId="2" xfId="0" applyFont="1" applyFill="1" applyBorder="1" applyAlignment="1" applyProtection="1">
      <alignment horizontal="left" vertical="top" wrapText="1"/>
      <protection locked="0"/>
    </xf>
    <xf numFmtId="0" fontId="27" fillId="7" borderId="2" xfId="0" applyFont="1" applyFill="1" applyBorder="1" applyAlignment="1" applyProtection="1">
      <alignment horizontal="left" vertical="top" wrapText="1"/>
      <protection locked="0"/>
    </xf>
    <xf numFmtId="4" fontId="27" fillId="3" borderId="2" xfId="0" applyNumberFormat="1" applyFont="1" applyFill="1" applyBorder="1" applyAlignment="1" applyProtection="1">
      <alignment horizontal="left" wrapText="1"/>
      <protection locked="0"/>
    </xf>
    <xf numFmtId="0" fontId="27" fillId="3" borderId="2" xfId="0" applyFont="1" applyFill="1" applyBorder="1" applyAlignment="1" applyProtection="1">
      <alignment vertical="top" wrapText="1"/>
      <protection locked="0"/>
    </xf>
    <xf numFmtId="14" fontId="27" fillId="3" borderId="2" xfId="0" applyNumberFormat="1" applyFont="1" applyFill="1" applyBorder="1" applyAlignment="1" applyProtection="1">
      <alignment horizontal="left" vertical="top"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4">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3"/>
      <tableStyleElement type="headerRow" dxfId="152"/>
      <tableStyleElement type="totalRow" dxfId="151"/>
      <tableStyleElement type="firstColumn" dxfId="150"/>
      <tableStyleElement type="lastColumn" dxfId="149"/>
      <tableStyleElement type="firstRowStripe" dxfId="148"/>
      <tableStyleElement type="firstColumnStripe" dxfId="147"/>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15240</xdr:colOff>
      <xdr:row>2</xdr:row>
      <xdr:rowOff>167640</xdr:rowOff>
    </xdr:from>
    <xdr:to>
      <xdr:col>4</xdr:col>
      <xdr:colOff>15240</xdr:colOff>
      <xdr:row>36</xdr:row>
      <xdr:rowOff>161925</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10590" y="729615"/>
          <a:ext cx="7000875" cy="797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sem seznanjen z razpisnimi pogoji, jih izpolnjujemo in z njimi brez kakršnihkoli zadržkov v celoti soglašamo ter se strinjamo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smo jih dali v prijavi, ustrezajo dejanskemu stanju in so resnične;</a:t>
          </a:r>
        </a:p>
        <a:p>
          <a:pPr marL="171450" indent="-171450">
            <a:buFont typeface="Wingdings" panose="05000000000000000000" pitchFamily="2" charset="2"/>
            <a:buChar char="ü"/>
          </a:pPr>
          <a:r>
            <a:rPr lang="sl-SI" sz="1400"/>
            <a:t>v primeru dodelitve garancije po tem razpisu nimamo nobenih zakonskih zadržkov in omejitev za sklenitev pogodbe z Razvojnim centrom Novo mesto d.o.o. in se strinjam z določili v vzorcu pogodbe, ki je sestavni del tega razpisa; </a:t>
          </a:r>
        </a:p>
        <a:p>
          <a:pPr marL="171450" indent="-171450">
            <a:buFont typeface="Wingdings" panose="05000000000000000000" pitchFamily="2" charset="2"/>
            <a:buChar char="ü"/>
          </a:pPr>
          <a:r>
            <a:rPr lang="sl-SI" sz="1400"/>
            <a:t>nismo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a:t>
          </a:r>
          <a:r>
            <a:rPr lang="sl-SI" sz="1400" baseline="0"/>
            <a:t> nas</a:t>
          </a:r>
          <a:r>
            <a:rPr lang="sl-SI" sz="1400"/>
            <a:t>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bomo porabili za v Uredbi Komisije (EU) št. 2023/2831 izvzete dejavnosti*;</a:t>
          </a:r>
        </a:p>
        <a:p>
          <a:pPr marL="171450" indent="-171450">
            <a:buFont typeface="Wingdings" panose="05000000000000000000" pitchFamily="2" charset="2"/>
            <a:buChar char="ü"/>
          </a:pPr>
          <a:r>
            <a:rPr lang="sl-SI" sz="1400"/>
            <a:t>nimamo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dovoljujemo,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smo seznanjeni, da moramo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dovoljujemo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soglašamo z obveščanjem Razvojnega centra Novo mesto d.o.o. o ponudbah svojih storitev, aktualnih dogodkih, izobraževanjih in razpisih po elektronski pošti (upravičenec ima pravico to soglasje kadarkoli preklicati, in sicer s pisnim obvestilom na elektronski naslov: info@rc-nm.si);</a:t>
          </a:r>
        </a:p>
        <a:p>
          <a:pPr marL="171450" indent="-171450">
            <a:buFont typeface="Wingdings" panose="05000000000000000000" pitchFamily="2" charset="2"/>
            <a:buChar char="ü"/>
          </a:pPr>
          <a:r>
            <a:rPr lang="sl-SI" sz="1400"/>
            <a:t>imamo vsa ustrezna dovoljenja za začetek izvajanja projekta ter opravljanje dejavnosti ter poslujemo zakonito;</a:t>
          </a:r>
        </a:p>
        <a:p>
          <a:pPr marL="171450" indent="-171450">
            <a:buFont typeface="Wingdings" panose="05000000000000000000" pitchFamily="2" charset="2"/>
            <a:buChar char="ü"/>
          </a:pPr>
          <a:r>
            <a:rPr lang="sl-SI" sz="1400"/>
            <a:t>smo seznanjeni z</a:t>
          </a:r>
          <a:r>
            <a:rPr lang="sl-SI" sz="1400" baseline="0"/>
            <a:t> vsebino "Obvestila posameznikom glede obdelav osebnih podatkov pri razpisu GSD", ki je sestavni del razpisne dokumentacije;</a:t>
          </a:r>
          <a:endParaRPr lang="sl-SI" sz="1400"/>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prevzemamo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30</xdr:row>
      <xdr:rowOff>76200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42353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4a - </a:t>
          </a:r>
          <a:r>
            <a:rPr lang="sl-SI" sz="11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a:t>
          </a:r>
          <a:r>
            <a:rPr lang="sl-SI" sz="1100" baseline="0">
              <a:solidFill>
                <a:schemeClr val="dk1"/>
              </a:solidFill>
              <a:effectLst/>
              <a:latin typeface="+mn-lt"/>
              <a:ea typeface="+mn-ea"/>
              <a:cs typeface="+mn-cs"/>
            </a:rPr>
            <a:t> 5 - Pooblastilo za pridobitev potrdila iz evidence zaposlenih oseb (če samozaposleni)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a:solidFill>
                <a:schemeClr val="dk1"/>
              </a:solidFill>
              <a:effectLst/>
              <a:latin typeface="+mn-lt"/>
              <a:ea typeface="+mn-ea"/>
              <a:cs typeface="+mn-cs"/>
            </a:rPr>
            <a:t>predračuni oz. računi, ponudbe, pogodbe, plačilne liste, REK</a:t>
          </a:r>
          <a:r>
            <a:rPr lang="sl-SI" sz="1100" baseline="0">
              <a:solidFill>
                <a:schemeClr val="dk1"/>
              </a:solidFill>
              <a:effectLst/>
              <a:latin typeface="+mn-lt"/>
              <a:ea typeface="+mn-ea"/>
              <a:cs typeface="+mn-cs"/>
            </a:rPr>
            <a:t> obrazci,....</a:t>
          </a:r>
          <a:endParaRPr lang="sl-SI" sz="11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posojilodajalke/ali upravičenca (SISBON).</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endParaRPr lang="sl-SI"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13. Fotokopija najemne pogodbe v primeru, da upravičenec opravlja dejavnost v najetih poslovnih prostorih.</a:t>
          </a:r>
        </a:p>
        <a:p>
          <a:pPr marL="0" marR="0" lvl="0" indent="0" defTabSz="914400" eaLnBrk="1" fontAlgn="auto" latinLnBrk="0" hangingPunct="1">
            <a:lnSpc>
              <a:spcPct val="100000"/>
            </a:lnSpc>
            <a:spcBef>
              <a:spcPts val="0"/>
            </a:spcBef>
            <a:spcAft>
              <a:spcPts val="0"/>
            </a:spcAft>
            <a:buClrTx/>
            <a:buSzTx/>
            <a:buFontTx/>
            <a:buNone/>
            <a:tabLst/>
            <a:defRPr/>
          </a:pPr>
          <a:r>
            <a:rPr lang="sl-SI" sz="1100" baseline="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pPr marL="0" marR="0" lvl="0" indent="0" defTabSz="914400" eaLnBrk="1" fontAlgn="auto" latinLnBrk="0" hangingPunct="1">
            <a:lnSpc>
              <a:spcPct val="100000"/>
            </a:lnSpc>
            <a:spcBef>
              <a:spcPts val="0"/>
            </a:spcBef>
            <a:spcAft>
              <a:spcPts val="0"/>
            </a:spcAft>
            <a:buClrTx/>
            <a:buSzTx/>
            <a:buFontTx/>
            <a:buNone/>
            <a:tabLst/>
            <a:defRPr/>
          </a:pPr>
          <a:endParaRPr lang="sl-SI" sz="1100">
            <a:effectLst/>
          </a:endParaRPr>
        </a:p>
        <a:p>
          <a:endParaRPr lang="sl-SI"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34</xdr:row>
      <xdr:rowOff>28575</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383780" cy="636651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a:t>
          </a:r>
          <a:r>
            <a:rPr lang="sl-SI" sz="1100" baseline="0">
              <a:solidFill>
                <a:schemeClr val="dk1"/>
              </a:solidFill>
              <a:effectLst/>
              <a:latin typeface="+mn-lt"/>
              <a:ea typeface="+mn-ea"/>
              <a:cs typeface="+mn-cs"/>
            </a:rPr>
            <a:t> </a:t>
          </a:r>
          <a:r>
            <a:rPr lang="sl-SI" sz="1100">
              <a:solidFill>
                <a:schemeClr val="dk1"/>
              </a:solidFill>
              <a:effectLst/>
              <a:latin typeface="+mn-lt"/>
              <a:ea typeface="+mn-ea"/>
              <a:cs typeface="+mn-cs"/>
            </a:rPr>
            <a:t>Linija investicije.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1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100" b="0">
              <a:solidFill>
                <a:schemeClr val="dk1"/>
              </a:solidFill>
              <a:effectLst/>
              <a:latin typeface="+mn-lt"/>
              <a:ea typeface="+mn-ea"/>
              <a:cs typeface="+mn-cs"/>
            </a:rPr>
            <a:t>,</a:t>
          </a:r>
          <a:r>
            <a:rPr lang="sl-SI" sz="1100" b="0" baseline="0">
              <a:solidFill>
                <a:schemeClr val="dk1"/>
              </a:solidFill>
              <a:effectLst/>
              <a:latin typeface="+mn-lt"/>
              <a:ea typeface="+mn-ea"/>
              <a:cs typeface="+mn-cs"/>
            </a:rPr>
            <a:t> </a:t>
          </a:r>
          <a:r>
            <a:rPr lang="sl-SI" sz="1100" b="0" baseline="0">
              <a:solidFill>
                <a:schemeClr val="tx1"/>
              </a:solidFill>
              <a:effectLst/>
              <a:latin typeface="+mn-lt"/>
              <a:ea typeface="+mn-ea"/>
              <a:cs typeface="+mn-cs"/>
            </a:rPr>
            <a:t>najemno pogodbo, če adaptira najete prostore ali če posluje v najetih poslovnih prostorih</a:t>
          </a:r>
          <a:r>
            <a:rPr lang="sl-SI" sz="1100" b="1" baseline="0">
              <a:solidFill>
                <a:schemeClr val="tx1"/>
              </a:solidFill>
              <a:effectLst/>
              <a:latin typeface="+mn-lt"/>
              <a:ea typeface="+mn-ea"/>
              <a:cs typeface="+mn-cs"/>
            </a:rPr>
            <a:t>;</a:t>
          </a:r>
          <a:endParaRPr lang="sl-SI" sz="1100" b="1">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opreme: </a:t>
          </a:r>
          <a:r>
            <a:rPr lang="sl-SI" sz="1100" b="0">
              <a:solidFill>
                <a:schemeClr val="tx1"/>
              </a:solidFill>
              <a:effectLst/>
              <a:latin typeface="+mn-lt"/>
              <a:ea typeface="+mn-ea"/>
              <a:cs typeface="+mn-cs"/>
            </a:rPr>
            <a:t>ponudba</a:t>
          </a:r>
          <a:r>
            <a:rPr lang="sl-SI" sz="1100" b="0">
              <a:solidFill>
                <a:schemeClr val="dk1"/>
              </a:solidFill>
              <a:effectLst/>
              <a:latin typeface="+mn-lt"/>
              <a:ea typeface="+mn-ea"/>
              <a:cs typeface="+mn-cs"/>
            </a:rPr>
            <a:t>, </a:t>
          </a:r>
          <a:r>
            <a:rPr lang="sl-SI" sz="1100">
              <a:solidFill>
                <a:schemeClr val="dk1"/>
              </a:solidFill>
              <a:effectLst/>
              <a:latin typeface="+mn-lt"/>
              <a:ea typeface="+mn-ea"/>
              <a:cs typeface="+mn-cs"/>
            </a:rPr>
            <a:t>predračun,</a:t>
          </a:r>
          <a:r>
            <a:rPr lang="sl-SI" sz="11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1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100">
            <a:solidFill>
              <a:schemeClr val="tx1"/>
            </a:solidFill>
            <a:effectLst/>
            <a:latin typeface="+mn-lt"/>
            <a:ea typeface="+mn-ea"/>
            <a:cs typeface="+mn-cs"/>
          </a:endParaRPr>
        </a:p>
        <a:p>
          <a:pPr marL="1143000" lvl="2" indent="-228600">
            <a:buFont typeface="Wingdings" panose="05000000000000000000" pitchFamily="2" charset="2"/>
            <a:buChar char="§"/>
          </a:pPr>
          <a:r>
            <a:rPr lang="sl-SI" sz="11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Fotokopija najemne pogodbe v primeru, da upravičenec opravlja dejavnost v najetih poslovnih prostorih.</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100" baseline="0">
              <a:solidFill>
                <a:schemeClr val="dk1"/>
              </a:solidFill>
              <a:effectLst/>
              <a:latin typeface="+mn-lt"/>
              <a:ea typeface="+mn-ea"/>
              <a:cs typeface="+mn-cs"/>
            </a:rPr>
            <a:t>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endParaRPr lang="sl-SI" sz="11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45720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4735" cy="602932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p>
        <a:p>
          <a:endParaRPr lang="sl-SI" sz="1200">
            <a:solidFill>
              <a:schemeClr val="dk1"/>
            </a:solidFill>
            <a:effectLst/>
            <a:latin typeface="+mn-lt"/>
            <a:ea typeface="+mn-ea"/>
            <a:cs typeface="+mn-cs"/>
          </a:endParaRPr>
        </a:p>
        <a:p>
          <a:pPr marL="228600" lvl="0" indent="-228600">
            <a:buFont typeface="+mj-lt"/>
            <a:buAutoNum type="arabicPeriod"/>
          </a:pPr>
          <a:r>
            <a:rPr lang="sl-SI" sz="11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100">
              <a:solidFill>
                <a:schemeClr val="dk1"/>
              </a:solidFill>
              <a:effectLst/>
              <a:latin typeface="+mn-lt"/>
              <a:ea typeface="+mn-ea"/>
              <a:cs typeface="+mn-cs"/>
            </a:rPr>
            <a:t>Obrazec 4a - Popis premoženja poroka - fizične osebe (za vsakega poroka svoj obrazec) s priloženimi dokazili.</a:t>
          </a:r>
        </a:p>
        <a:p>
          <a:pPr marL="228600" lvl="0" indent="-228600">
            <a:buFont typeface="+mj-lt"/>
            <a:buAutoNum type="arabicPeriod"/>
          </a:pPr>
          <a:r>
            <a:rPr lang="sl-SI" sz="1100">
              <a:solidFill>
                <a:schemeClr val="dk1"/>
              </a:solidFill>
              <a:effectLst/>
              <a:latin typeface="+mn-lt"/>
              <a:ea typeface="+mn-ea"/>
              <a:cs typeface="+mn-cs"/>
            </a:rPr>
            <a:t>Obrazec 4b - Popis premoženja poroka - pravne osebe s priloženimi dokazili.</a:t>
          </a:r>
        </a:p>
        <a:p>
          <a:pPr marL="228600" lvl="0" indent="-228600">
            <a:buFont typeface="+mj-lt"/>
            <a:buAutoNum type="arabicPeriod"/>
          </a:pPr>
          <a:r>
            <a:rPr lang="sl-SI" sz="1100">
              <a:solidFill>
                <a:schemeClr val="dk1"/>
              </a:solidFill>
              <a:effectLst/>
              <a:latin typeface="+mn-lt"/>
              <a:ea typeface="+mn-ea"/>
              <a:cs typeface="+mn-cs"/>
            </a:rPr>
            <a:t>Obrazec 5 - Pooblastilo za pridobitev potrdila iz evidence zaposlenih oseb (če samozaposleni)</a:t>
          </a:r>
        </a:p>
        <a:p>
          <a:pPr marL="228600" lvl="0" indent="-228600">
            <a:buFont typeface="+mj-lt"/>
            <a:buAutoNum type="arabicPeriod"/>
          </a:pPr>
          <a:r>
            <a:rPr lang="sl-SI" sz="11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1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1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družbe, samostojne podjetnike, zadruge, zavode in društva:</a:t>
          </a:r>
          <a:r>
            <a:rPr lang="sl-SI" sz="1100" baseline="0">
              <a:solidFill>
                <a:schemeClr val="dk1"/>
              </a:solidFill>
              <a:effectLst/>
              <a:latin typeface="+mn-lt"/>
              <a:ea typeface="+mn-ea"/>
              <a:cs typeface="+mn-cs"/>
            </a:rPr>
            <a:t> </a:t>
          </a:r>
          <a:r>
            <a:rPr lang="sl-SI" sz="1100" baseline="0">
              <a:solidFill>
                <a:schemeClr val="tx1"/>
              </a:solidFill>
              <a:effectLst/>
              <a:latin typeface="+mn-lt"/>
              <a:ea typeface="+mn-ea"/>
              <a:cs typeface="+mn-cs"/>
            </a:rPr>
            <a:t>letne računovodske izkaze </a:t>
          </a:r>
          <a:r>
            <a:rPr lang="sl-SI" sz="1100">
              <a:solidFill>
                <a:schemeClr val="tx1"/>
              </a:solidFill>
              <a:effectLst/>
              <a:latin typeface="+mn-lt"/>
              <a:ea typeface="+mn-ea"/>
              <a:cs typeface="+mn-cs"/>
            </a:rPr>
            <a:t>za pretekli</a:t>
          </a:r>
          <a:r>
            <a:rPr lang="sl-SI" sz="1100" baseline="0">
              <a:solidFill>
                <a:schemeClr val="tx1"/>
              </a:solidFill>
              <a:effectLst/>
              <a:latin typeface="+mn-lt"/>
              <a:ea typeface="+mn-ea"/>
              <a:cs typeface="+mn-cs"/>
            </a:rPr>
            <a:t> dve leti</a:t>
          </a:r>
          <a:r>
            <a:rPr lang="sl-SI" sz="1100">
              <a:solidFill>
                <a:schemeClr val="tx1"/>
              </a:solidFill>
              <a:effectLst/>
              <a:latin typeface="+mn-lt"/>
              <a:ea typeface="+mn-ea"/>
              <a:cs typeface="+mn-cs"/>
            </a:rPr>
            <a:t>, v kolikor jih RC NM ne uspe pridobiti iz javnih evidenc</a:t>
          </a:r>
          <a:r>
            <a:rPr lang="sl-SI" sz="1100" baseline="0">
              <a:solidFill>
                <a:schemeClr val="tx1"/>
              </a:solidFill>
              <a:effectLst/>
              <a:latin typeface="+mn-lt"/>
              <a:ea typeface="+mn-ea"/>
              <a:cs typeface="+mn-cs"/>
            </a:rPr>
            <a:t> oz. so le-ti nepopolni ali neustrezni</a:t>
          </a:r>
          <a:r>
            <a:rPr lang="sl-SI" sz="1100">
              <a:solidFill>
                <a:schemeClr val="tx1"/>
              </a:solidFill>
              <a:effectLst/>
              <a:latin typeface="+mn-lt"/>
              <a:ea typeface="+mn-ea"/>
              <a:cs typeface="+mn-cs"/>
            </a:rPr>
            <a:t>, </a:t>
          </a:r>
        </a:p>
        <a:p>
          <a:pPr marL="685800" lvl="1" indent="-228600">
            <a:buFont typeface="Wingdings" panose="05000000000000000000" pitchFamily="2" charset="2"/>
            <a:buChar char="§"/>
          </a:pPr>
          <a:r>
            <a:rPr lang="sl-SI" sz="11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1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1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1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1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100">
              <a:solidFill>
                <a:schemeClr val="dk1"/>
              </a:solidFill>
              <a:effectLst/>
              <a:latin typeface="+mn-lt"/>
              <a:ea typeface="+mn-ea"/>
              <a:cs typeface="+mn-cs"/>
            </a:rPr>
            <a:t>za gospodarske subjekte, </a:t>
          </a:r>
          <a:r>
            <a:rPr lang="sl-SI" sz="1100" b="0">
              <a:solidFill>
                <a:schemeClr val="dk1"/>
              </a:solidFill>
              <a:effectLst/>
              <a:latin typeface="+mn-lt"/>
              <a:ea typeface="+mn-ea"/>
              <a:cs typeface="+mn-cs"/>
            </a:rPr>
            <a:t>zavode, zadruge</a:t>
          </a:r>
          <a:r>
            <a:rPr lang="sl-SI" sz="1100" b="1">
              <a:solidFill>
                <a:schemeClr val="dk1"/>
              </a:solidFill>
              <a:effectLst/>
              <a:latin typeface="+mn-lt"/>
              <a:ea typeface="+mn-ea"/>
              <a:cs typeface="+mn-cs"/>
            </a:rPr>
            <a:t> </a:t>
          </a:r>
          <a:r>
            <a:rPr lang="sl-SI" sz="11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1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100" u="sng">
              <a:solidFill>
                <a:schemeClr val="dk1"/>
              </a:solidFill>
              <a:effectLst/>
              <a:latin typeface="+mn-lt"/>
              <a:ea typeface="+mn-ea"/>
              <a:cs typeface="+mn-cs"/>
            </a:rPr>
            <a:t>za samozaposlitve: </a:t>
          </a:r>
          <a:r>
            <a:rPr lang="sl-SI" sz="1100">
              <a:solidFill>
                <a:schemeClr val="dk1"/>
              </a:solidFill>
              <a:effectLst/>
              <a:latin typeface="+mn-lt"/>
              <a:ea typeface="+mn-ea"/>
              <a:cs typeface="+mn-cs"/>
            </a:rPr>
            <a:t>obrazec M1 Zavoda za zdravstveno zavarovanje Slovenije (ZZZS),</a:t>
          </a:r>
          <a:r>
            <a:rPr lang="sl-SI" sz="1100" baseline="0">
              <a:solidFill>
                <a:schemeClr val="dk1"/>
              </a:solidFill>
              <a:effectLst/>
              <a:latin typeface="+mn-lt"/>
              <a:ea typeface="+mn-ea"/>
              <a:cs typeface="+mn-cs"/>
            </a:rPr>
            <a:t> ki ga </a:t>
          </a:r>
          <a:r>
            <a:rPr lang="sl-SI" sz="1100" baseline="0">
              <a:solidFill>
                <a:schemeClr val="tx1"/>
              </a:solidFill>
              <a:effectLst/>
              <a:latin typeface="+mn-lt"/>
              <a:ea typeface="+mn-ea"/>
              <a:cs typeface="+mn-cs"/>
            </a:rPr>
            <a:t>lahko pridobite na ZZZS ali SPOT platformi;</a:t>
          </a:r>
          <a:endParaRPr lang="sl-SI" sz="1100">
            <a:solidFill>
              <a:schemeClr val="tx1"/>
            </a:solidFill>
            <a:effectLst/>
            <a:latin typeface="+mn-lt"/>
            <a:ea typeface="+mn-ea"/>
            <a:cs typeface="+mn-cs"/>
          </a:endParaRPr>
        </a:p>
        <a:p>
          <a:pPr marL="685800" lvl="1" indent="-228600">
            <a:buFont typeface="Wingdings" panose="05000000000000000000" pitchFamily="2" charset="2"/>
            <a:buChar char="§"/>
          </a:pPr>
          <a:r>
            <a:rPr lang="sl-SI" sz="1100" u="sng">
              <a:solidFill>
                <a:schemeClr val="dk1"/>
              </a:solidFill>
              <a:effectLst/>
              <a:latin typeface="+mn-lt"/>
              <a:ea typeface="+mn-ea"/>
              <a:cs typeface="+mn-cs"/>
            </a:rPr>
            <a:t>za nove zaposlitve</a:t>
          </a:r>
          <a:r>
            <a:rPr lang="sl-SI" sz="11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1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100">
              <a:solidFill>
                <a:schemeClr val="tx1"/>
              </a:solidFill>
              <a:effectLst/>
              <a:latin typeface="+mn-lt"/>
              <a:ea typeface="+mn-ea"/>
              <a:cs typeface="+mn-cs"/>
            </a:rPr>
            <a:t>Bonitetna</a:t>
          </a:r>
          <a:r>
            <a:rPr lang="sl-SI" sz="1100" baseline="0">
              <a:solidFill>
                <a:schemeClr val="tx1"/>
              </a:solidFill>
              <a:effectLst/>
              <a:latin typeface="+mn-lt"/>
              <a:ea typeface="+mn-ea"/>
              <a:cs typeface="+mn-cs"/>
            </a:rPr>
            <a:t> ocena za normirance - se pridobi od banke posojilodajalke</a:t>
          </a:r>
          <a:r>
            <a:rPr lang="sl-SI" sz="1100" baseline="0">
              <a:solidFill>
                <a:schemeClr val="dk1"/>
              </a:solidFill>
              <a:effectLst/>
              <a:latin typeface="+mn-lt"/>
              <a:ea typeface="+mn-ea"/>
              <a:cs typeface="+mn-cs"/>
            </a:rPr>
            <a:t>/ali upravičenca (SISBON)</a:t>
          </a:r>
          <a:r>
            <a:rPr lang="sl-SI" sz="1100" baseline="0">
              <a:solidFill>
                <a:schemeClr val="tx1"/>
              </a:solidFill>
              <a:effectLst/>
              <a:latin typeface="+mn-lt"/>
              <a:ea typeface="+mn-ea"/>
              <a:cs typeface="+mn-cs"/>
            </a:rPr>
            <a:t>.</a:t>
          </a:r>
        </a:p>
        <a:p>
          <a:pPr marL="228600" lvl="0" indent="-228600">
            <a:buFont typeface="+mj-lt"/>
            <a:buAutoNum type="arabicPeriod"/>
          </a:pPr>
          <a:r>
            <a:rPr lang="sl-SI" sz="11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100" baseline="0">
              <a:solidFill>
                <a:schemeClr val="tx1"/>
              </a:solidFill>
              <a:effectLst/>
              <a:latin typeface="+mn-lt"/>
              <a:ea typeface="+mn-ea"/>
              <a:cs typeface="+mn-cs"/>
            </a:rPr>
            <a:t>Fotokopija najemne pogodbe v primeru, da upravičenec opravlja dejavnost v najetih poslovnih prostorih.</a:t>
          </a:r>
          <a:endParaRPr lang="sl-SI" sz="1100">
            <a:solidFill>
              <a:schemeClr val="tx1"/>
            </a:solidFill>
            <a:effectLst/>
            <a:latin typeface="+mn-lt"/>
            <a:ea typeface="+mn-ea"/>
            <a:cs typeface="+mn-cs"/>
          </a:endParaRPr>
        </a:p>
        <a:p>
          <a:r>
            <a:rPr lang="sl-SI" sz="1100">
              <a:solidFill>
                <a:schemeClr val="dk1"/>
              </a:solidFill>
              <a:effectLst/>
              <a:latin typeface="+mn-lt"/>
              <a:ea typeface="+mn-ea"/>
              <a:cs typeface="+mn-cs"/>
            </a:rPr>
            <a:t>14. V primeru, da gre za samozaposlenega samostojnega podjetnika (t.i. »polni« s.p.), dokazilo o zavarovalni osnovi zanj (005) - na obrazcu ZZZS, ki je za upravičence brezplačno dostopen tudi na portalu SPOT. Prijavitelj ga lahko priloži sam oz. ga bo po pooblastilu prijavitelja pridobil RC NM.</a:t>
          </a:r>
        </a:p>
        <a:p>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6" totalsRowShown="0" dataDxfId="138">
  <autoFilter ref="A1:D76" xr:uid="{E833163F-D081-4CEF-9CFE-34C3463F1C0F}"/>
  <tableColumns count="4">
    <tableColumn id="1" xr3:uid="{43F0EC01-1F72-433C-9C78-65FDC952F9CC}" name="PODATEK" dataDxfId="137" dataCellStyle="Navadno 2"/>
    <tableColumn id="3" xr3:uid="{8A65B383-DCFC-4ABC-B20B-92ADE5BCE1F2}" name="VREDNOST" dataDxfId="136"/>
    <tableColumn id="2" xr3:uid="{7AE1BC62-B03A-4F14-B0DB-4DFE30986E67}" name="TIP" dataDxfId="135" dataCellStyle="Navadno 2"/>
    <tableColumn id="4" xr3:uid="{F04DC395-B829-483B-B924-4807F47B716E}" name="Delno" dataDxfId="13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8:G41"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3" headerRowBorderDxfId="132" tableBorderDxfId="131" totalsRowBorderDxfId="130">
  <autoFilter ref="E1:H20" xr:uid="{2858C6F2-9D58-4750-A475-956F96F5E1B3}"/>
  <tableColumns count="4">
    <tableColumn id="1" xr3:uid="{6709D5E2-4535-46D5-A89D-B3B81ED2E7FE}" name="ZAP. ŠT." dataDxfId="129"/>
    <tableColumn id="2" xr3:uid="{CC935B6D-71F6-45A2-A46C-8DB3D3694CAD}" name="OBČINA" dataDxfId="128"/>
    <tableColumn id="3" xr3:uid="{E572294E-86DF-403A-A1D6-EB57A5668BAB}" name="mš" dataDxfId="127"/>
    <tableColumn id="4" xr3:uid="{D06459EE-D00B-4052-98C2-9B246831DC78}" name="dš" dataDxfId="12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dataDxfId="125"/>
    <tableColumn id="4" xr3:uid="{7082AED4-AF0A-49D3-ACA7-FF994E27AE76}" name="fiksna" dataDxfId="124"/>
    <tableColumn id="3" xr3:uid="{B51D53AB-D467-4B18-9B41-08173C165B54}" name="št.pogodbe z banko" dataDxfId="123"/>
    <tableColumn id="6" xr3:uid="{31D57A8D-CB21-43AE-A253-407F515951DA}" name="naziv in naslov2"/>
    <tableColumn id="7" xr3:uid="{F598ED64-8633-45F1-B604-B955BB458A8E}" name="naslov"/>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22"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1">
  <autoFilter ref="B7:I27" xr:uid="{19FD6B0F-FE52-42EA-8F96-8346F154B357}"/>
  <tableColumns count="8">
    <tableColumn id="1" xr3:uid="{62659D80-FDE1-4F7B-9AFB-1AF6937482FE}" name="KAZALO" dataDxfId="120" dataCellStyle="Hiperpovezava"/>
    <tableColumn id="8" xr3:uid="{2C3A2449-B436-42B2-B696-1EF5E304656D}" name="Izpolniti" dataDxfId="119" dataCellStyle="Hiperpovezava"/>
    <tableColumn id="2" xr3:uid="{8A74476A-669F-4306-A696-97FC88D4A9EA}" name="IZPOLNJENO" dataDxfId="118"/>
    <tableColumn id="3" xr3:uid="{5A2EB07E-ADB0-40CD-BDC4-59CF0E2431DE}" name="Linija investicije"/>
    <tableColumn id="4" xr3:uid="{40FC86DF-0304-4CBC-89AB-8D3B8DA38408}" name="Linija obratna sredstva" dataDxfId="117"/>
    <tableColumn id="5" xr3:uid="{C76297D5-A8D0-4295-896B-41EC214CD2AF}" name="Linija zaposlovanje" dataDxfId="116"/>
    <tableColumn id="6" xr3:uid="{D74E995D-5521-412A-BF29-F0C3BEFB865F}" name="Linija predfinanciranje projektov" dataDxfId="115"/>
    <tableColumn id="7" xr3:uid="{CF6E27EC-E6DB-4739-9316-640AF0172BB8}" name="Barva zavihka" dataDxfId="114"/>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46" dataDxfId="144" headerRowBorderDxfId="145" tableBorderDxfId="143" totalsRowBorderDxfId="142">
  <tableColumns count="3">
    <tableColumn id="1" xr3:uid="{8C6A93EE-2CE3-4CBB-AE26-06DC2AB44B91}" name="Št." dataDxfId="141"/>
    <tableColumn id="2" xr3:uid="{DA728780-F843-4518-9AD4-FA0ED4B333FF}" name="PODATKI O UPRAVIČENCU" dataDxfId="140"/>
    <tableColumn id="3" xr3:uid="{39616354-45A0-492F-BC9A-1EBEE5DB595F}" name="VNOS" dataDxfId="139"/>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Opis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7.vml"/><Relationship Id="rId7" Type="http://schemas.openxmlformats.org/officeDocument/2006/relationships/comments" Target="../comments8.xml"/><Relationship Id="rId2" Type="http://schemas.openxmlformats.org/officeDocument/2006/relationships/vmlDrawing" Target="../drawings/vmlDrawing16.vml"/><Relationship Id="rId1" Type="http://schemas.openxmlformats.org/officeDocument/2006/relationships/printerSettings" Target="../printerSettings/printerSettings13.bin"/><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vmlDrawing" Target="../drawings/vmlDrawing25.vml"/><Relationship Id="rId1" Type="http://schemas.openxmlformats.org/officeDocument/2006/relationships/printerSettings" Target="../printerSettings/printerSettings18.bin"/><Relationship Id="rId4" Type="http://schemas.openxmlformats.org/officeDocument/2006/relationships/comments" Target="../comments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vmlDrawing" Target="../drawings/vmlDrawing27.vml"/><Relationship Id="rId1" Type="http://schemas.openxmlformats.org/officeDocument/2006/relationships/printerSettings" Target="../printerSettings/printerSettings19.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5.xml"/><Relationship Id="rId3" Type="http://schemas.openxmlformats.org/officeDocument/2006/relationships/vmlDrawing" Target="../drawings/vmlDrawing29.vml"/><Relationship Id="rId7" Type="http://schemas.openxmlformats.org/officeDocument/2006/relationships/control" Target="../activeX/activeX4.xml"/><Relationship Id="rId2" Type="http://schemas.openxmlformats.org/officeDocument/2006/relationships/drawing" Target="../drawings/drawing2.xml"/><Relationship Id="rId1" Type="http://schemas.openxmlformats.org/officeDocument/2006/relationships/printerSettings" Target="../printerSettings/printerSettings20.bin"/><Relationship Id="rId6" Type="http://schemas.openxmlformats.org/officeDocument/2006/relationships/image" Target="../media/image5.emf"/><Relationship Id="rId5" Type="http://schemas.openxmlformats.org/officeDocument/2006/relationships/control" Target="../activeX/activeX3.xml"/><Relationship Id="rId10" Type="http://schemas.openxmlformats.org/officeDocument/2006/relationships/comments" Target="../comments14.xml"/><Relationship Id="rId4" Type="http://schemas.openxmlformats.org/officeDocument/2006/relationships/vmlDrawing" Target="../drawings/vmlDrawing30.vml"/><Relationship Id="rId9" Type="http://schemas.openxmlformats.org/officeDocument/2006/relationships/control" Target="../activeX/activeX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F76"/>
  <sheetViews>
    <sheetView topLeftCell="A67" zoomScale="145" zoomScaleNormal="145" workbookViewId="0">
      <selection activeCell="B75" sqref="B75"/>
    </sheetView>
  </sheetViews>
  <sheetFormatPr defaultRowHeight="14.4"/>
  <cols>
    <col min="1" max="1" width="43.6640625" style="44" customWidth="1"/>
    <col min="2" max="2" width="19" style="44"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58" t="s">
        <v>1363</v>
      </c>
      <c r="B1" s="3" t="s">
        <v>1365</v>
      </c>
      <c r="C1" s="158" t="s">
        <v>1364</v>
      </c>
      <c r="D1" t="s">
        <v>2491</v>
      </c>
    </row>
    <row r="2" spans="1:4">
      <c r="A2" s="161" t="s">
        <v>1250</v>
      </c>
      <c r="B2" s="241"/>
      <c r="C2" s="161" t="s">
        <v>1360</v>
      </c>
    </row>
    <row r="3" spans="1:4">
      <c r="A3" s="161" t="s">
        <v>1251</v>
      </c>
      <c r="B3" s="242"/>
      <c r="C3" s="161" t="s">
        <v>1360</v>
      </c>
    </row>
    <row r="4" spans="1:4">
      <c r="A4" s="161" t="s">
        <v>1366</v>
      </c>
      <c r="B4" s="243">
        <f>Splošno!$D$10</f>
        <v>0</v>
      </c>
      <c r="C4" s="161" t="s">
        <v>1361</v>
      </c>
    </row>
    <row r="5" spans="1:4">
      <c r="A5" s="161" t="s">
        <v>1252</v>
      </c>
      <c r="B5" s="243">
        <f>Splošno!$D$12</f>
        <v>0</v>
      </c>
      <c r="C5" s="161" t="s">
        <v>1361</v>
      </c>
    </row>
    <row r="6" spans="1:4">
      <c r="A6" s="161" t="s">
        <v>1253</v>
      </c>
      <c r="B6" s="243">
        <f>Splošno!$D$13</f>
        <v>0</v>
      </c>
      <c r="C6" s="161" t="s">
        <v>1361</v>
      </c>
    </row>
    <row r="7" spans="1:4">
      <c r="A7" s="162" t="s">
        <v>1254</v>
      </c>
      <c r="B7" s="244"/>
      <c r="C7" s="161" t="s">
        <v>1360</v>
      </c>
    </row>
    <row r="8" spans="1:4">
      <c r="A8" s="163" t="s">
        <v>1255</v>
      </c>
      <c r="B8" s="242"/>
      <c r="C8" s="161" t="s">
        <v>1360</v>
      </c>
    </row>
    <row r="9" spans="1:4">
      <c r="A9" s="164" t="s">
        <v>1256</v>
      </c>
      <c r="B9" s="245">
        <f>'Predmet vloge'!$C$12</f>
        <v>0</v>
      </c>
      <c r="C9" s="164" t="s">
        <v>1361</v>
      </c>
    </row>
    <row r="10" spans="1:4">
      <c r="A10" s="164" t="s">
        <v>1257</v>
      </c>
      <c r="B10" s="246">
        <f>RngPosojiloOdstotek*$B$9</f>
        <v>0</v>
      </c>
      <c r="C10" s="164" t="s">
        <v>1362</v>
      </c>
    </row>
    <row r="11" spans="1:4">
      <c r="A11" s="162" t="s">
        <v>1258</v>
      </c>
      <c r="B11" s="241"/>
      <c r="C11" s="161" t="s">
        <v>1360</v>
      </c>
    </row>
    <row r="12" spans="1:4">
      <c r="A12" s="161" t="s">
        <v>1259</v>
      </c>
      <c r="B12" s="243" t="str">
        <f>_xlfn.XLOOKUP(Kazalo!B4,Šifranti!B4:B7,Šifranti!C4:C7)</f>
        <v>investicije</v>
      </c>
      <c r="C12" s="161" t="s">
        <v>1361</v>
      </c>
    </row>
    <row r="13" spans="1:4">
      <c r="A13" s="161" t="s">
        <v>1260</v>
      </c>
      <c r="B13" s="241"/>
      <c r="C13" s="161" t="s">
        <v>1360</v>
      </c>
    </row>
    <row r="14" spans="1:4">
      <c r="A14" s="161" t="s">
        <v>1261</v>
      </c>
      <c r="B14" s="241"/>
      <c r="C14" s="161" t="s">
        <v>1360</v>
      </c>
    </row>
    <row r="15" spans="1:4">
      <c r="A15" s="161" t="s">
        <v>1262</v>
      </c>
      <c r="B15" s="241"/>
      <c r="C15" s="161" t="s">
        <v>1360</v>
      </c>
    </row>
    <row r="16" spans="1:4">
      <c r="A16" s="161" t="s">
        <v>1263</v>
      </c>
      <c r="B16" s="243">
        <f>'Predmet vloge'!$C$13</f>
        <v>0</v>
      </c>
      <c r="C16" s="161" t="s">
        <v>1361</v>
      </c>
    </row>
    <row r="17" spans="1:3">
      <c r="A17" s="162" t="s">
        <v>1264</v>
      </c>
      <c r="B17" s="241"/>
      <c r="C17" s="161" t="s">
        <v>1360</v>
      </c>
    </row>
    <row r="18" spans="1:3">
      <c r="A18" s="162" t="s">
        <v>1265</v>
      </c>
      <c r="B18" s="242"/>
      <c r="C18" s="161" t="s">
        <v>1360</v>
      </c>
    </row>
    <row r="19" spans="1:3">
      <c r="A19" s="161" t="s">
        <v>1266</v>
      </c>
      <c r="B19" s="241"/>
      <c r="C19" s="161" t="s">
        <v>1360</v>
      </c>
    </row>
    <row r="20" spans="1:3">
      <c r="A20" s="161" t="s">
        <v>1267</v>
      </c>
      <c r="B20" s="243">
        <f>IF(AND(rngZavezanec="DA",LEFT(rngDavcna,2)&lt;&gt;"SI"),"SI "&amp;rngDavcna,rngDavcna)</f>
        <v>0</v>
      </c>
      <c r="C20" s="161" t="s">
        <v>1362</v>
      </c>
    </row>
    <row r="21" spans="1:3">
      <c r="A21" s="161" t="s">
        <v>1268</v>
      </c>
      <c r="B21" s="243">
        <f>Splošno!$D$17</f>
        <v>0</v>
      </c>
      <c r="C21" s="161" t="s">
        <v>1361</v>
      </c>
    </row>
    <row r="22" spans="1:3">
      <c r="A22" s="161" t="s">
        <v>1269</v>
      </c>
      <c r="B22" s="243">
        <f>Splošno!$D$29</f>
        <v>0</v>
      </c>
      <c r="C22" s="161" t="s">
        <v>1361</v>
      </c>
    </row>
    <row r="23" spans="1:3">
      <c r="A23" s="161" t="s">
        <v>1270</v>
      </c>
      <c r="B23" s="247">
        <f>Splošno!$D$21</f>
        <v>0</v>
      </c>
      <c r="C23" s="161" t="s">
        <v>1361</v>
      </c>
    </row>
    <row r="24" spans="1:3">
      <c r="A24" s="161" t="s">
        <v>1271</v>
      </c>
      <c r="B24" s="247">
        <f>Splošno!$D$27</f>
        <v>0</v>
      </c>
      <c r="C24" s="161" t="s">
        <v>1361</v>
      </c>
    </row>
    <row r="25" spans="1:3">
      <c r="A25" s="161" t="s">
        <v>1272</v>
      </c>
      <c r="B25" s="248">
        <f>Splošno!$D$22</f>
        <v>0</v>
      </c>
      <c r="C25" s="161" t="s">
        <v>1361</v>
      </c>
    </row>
    <row r="26" spans="1:3">
      <c r="A26" s="161" t="s">
        <v>1273</v>
      </c>
      <c r="B26" s="249">
        <f>Splošno!$D$23</f>
        <v>0</v>
      </c>
      <c r="C26" s="161" t="s">
        <v>1361</v>
      </c>
    </row>
    <row r="27" spans="1:3">
      <c r="A27" s="165" t="s">
        <v>1274</v>
      </c>
      <c r="B27" s="250"/>
      <c r="C27" s="161" t="s">
        <v>1360</v>
      </c>
    </row>
    <row r="28" spans="1:3">
      <c r="A28" s="161" t="s">
        <v>1275</v>
      </c>
      <c r="B28" s="250"/>
      <c r="C28" s="161" t="s">
        <v>1360</v>
      </c>
    </row>
    <row r="29" spans="1:3">
      <c r="A29" s="161" t="s">
        <v>1276</v>
      </c>
      <c r="B29" s="242"/>
      <c r="C29" s="161" t="s">
        <v>1360</v>
      </c>
    </row>
    <row r="30" spans="1:3">
      <c r="A30" s="161" t="s">
        <v>1277</v>
      </c>
      <c r="B30" s="250" t="s">
        <v>2499</v>
      </c>
      <c r="C30" s="161" t="s">
        <v>1360</v>
      </c>
    </row>
    <row r="31" spans="1:3">
      <c r="A31" s="161" t="s">
        <v>1278</v>
      </c>
      <c r="B31" s="251">
        <f>IF(B30="obdelava vloge",30,0)</f>
        <v>0</v>
      </c>
      <c r="C31" s="161" t="s">
        <v>1362</v>
      </c>
    </row>
    <row r="32" spans="1:3">
      <c r="A32" s="165" t="s">
        <v>1279</v>
      </c>
      <c r="B32" s="251">
        <f>+($B$10*0.5%)*20%</f>
        <v>0</v>
      </c>
      <c r="C32" s="161" t="s">
        <v>1362</v>
      </c>
    </row>
    <row r="33" spans="1:3">
      <c r="A33" s="165" t="s">
        <v>1280</v>
      </c>
      <c r="B33" s="251">
        <f>+($B$10*0.5%)*80%</f>
        <v>0</v>
      </c>
      <c r="C33" s="161" t="s">
        <v>1362</v>
      </c>
    </row>
    <row r="34" spans="1:3">
      <c r="A34" s="161" t="s">
        <v>1281</v>
      </c>
      <c r="B34" s="252"/>
      <c r="C34" s="161" t="s">
        <v>1360</v>
      </c>
    </row>
    <row r="35" spans="1:3">
      <c r="A35" s="161" t="s">
        <v>1282</v>
      </c>
      <c r="B35" s="253"/>
      <c r="C35" s="161" t="s">
        <v>1360</v>
      </c>
    </row>
    <row r="36" spans="1:3">
      <c r="A36" s="161" t="s">
        <v>1283</v>
      </c>
      <c r="B36" s="253"/>
      <c r="C36" s="161" t="s">
        <v>1360</v>
      </c>
    </row>
    <row r="37" spans="1:3">
      <c r="A37" s="161" t="s">
        <v>1284</v>
      </c>
      <c r="B37" s="252"/>
      <c r="C37" s="161" t="s">
        <v>1360</v>
      </c>
    </row>
    <row r="38" spans="1:3">
      <c r="A38" s="161" t="s">
        <v>1285</v>
      </c>
      <c r="B38" s="251">
        <f>$B$32+$B$33</f>
        <v>0</v>
      </c>
      <c r="C38" s="161" t="s">
        <v>1362</v>
      </c>
    </row>
    <row r="39" spans="1:3">
      <c r="A39" s="161" t="s">
        <v>1286</v>
      </c>
      <c r="B39" s="254">
        <f>Splošno!$D$26</f>
        <v>0</v>
      </c>
      <c r="C39" s="161" t="s">
        <v>1361</v>
      </c>
    </row>
    <row r="40" spans="1:3">
      <c r="A40" s="161" t="s">
        <v>1287</v>
      </c>
      <c r="B40" s="255">
        <f>RngPosojiloOdstotek</f>
        <v>0</v>
      </c>
      <c r="C40" s="161" t="s">
        <v>1361</v>
      </c>
    </row>
    <row r="41" spans="1:3">
      <c r="A41" s="161" t="s">
        <v>1288</v>
      </c>
      <c r="B41" s="19">
        <f>rngBanka</f>
        <v>0</v>
      </c>
      <c r="C41" s="161" t="s">
        <v>1361</v>
      </c>
    </row>
    <row r="42" spans="1:3">
      <c r="A42" s="161" t="s">
        <v>1289</v>
      </c>
      <c r="B42" s="256"/>
      <c r="C42" s="161" t="s">
        <v>1360</v>
      </c>
    </row>
    <row r="43" spans="1:3">
      <c r="A43" s="161" t="s">
        <v>1290</v>
      </c>
      <c r="B43" s="257"/>
      <c r="C43" s="161" t="s">
        <v>1360</v>
      </c>
    </row>
    <row r="44" spans="1:3">
      <c r="A44" s="162" t="s">
        <v>1291</v>
      </c>
      <c r="B44" s="258"/>
      <c r="C44" s="161" t="s">
        <v>1360</v>
      </c>
    </row>
    <row r="45" spans="1:3">
      <c r="A45" s="162" t="s">
        <v>1292</v>
      </c>
      <c r="B45" s="258"/>
      <c r="C45" s="161" t="s">
        <v>1360</v>
      </c>
    </row>
    <row r="46" spans="1:3">
      <c r="A46" s="162" t="s">
        <v>1293</v>
      </c>
      <c r="B46" s="19" t="str">
        <f ca="1">TEXT(rngObrestnaMera,"0,00%")</f>
        <v>Izberi banko in tip obrestne mere.</v>
      </c>
      <c r="C46" s="161" t="s">
        <v>1361</v>
      </c>
    </row>
    <row r="47" spans="1:3">
      <c r="A47" s="162" t="s">
        <v>1294</v>
      </c>
      <c r="B47" s="19" t="e">
        <f>_xlfn.XLOOKUP(B41,TblBanka[Naziv],TblBanka[št.pogodbe z banko])</f>
        <v>#N/A</v>
      </c>
      <c r="C47" s="161" t="s">
        <v>1362</v>
      </c>
    </row>
    <row r="48" spans="1:3">
      <c r="A48" s="161" t="s">
        <v>1295</v>
      </c>
      <c r="B48" s="19">
        <f>Splošno!$D$25</f>
        <v>0</v>
      </c>
      <c r="C48" s="161" t="s">
        <v>1361</v>
      </c>
    </row>
    <row r="49" spans="1:6">
      <c r="A49" s="161" t="s">
        <v>1296</v>
      </c>
      <c r="B49" s="259">
        <f>Splošno!$D$20</f>
        <v>0</v>
      </c>
      <c r="C49" s="161" t="s">
        <v>1361</v>
      </c>
    </row>
    <row r="50" spans="1:6">
      <c r="A50" s="299" t="s">
        <v>1297</v>
      </c>
      <c r="B50" s="300"/>
      <c r="C50" s="299" t="s">
        <v>1360</v>
      </c>
      <c r="D50" s="301"/>
      <c r="F50" t="s">
        <v>2530</v>
      </c>
    </row>
    <row r="51" spans="1:6">
      <c r="A51" s="162" t="s">
        <v>1401</v>
      </c>
      <c r="B51" s="259">
        <f>rngZavezanec</f>
        <v>0</v>
      </c>
      <c r="C51" s="161" t="s">
        <v>1361</v>
      </c>
    </row>
    <row r="52" spans="1:6">
      <c r="A52" s="161" t="s">
        <v>1298</v>
      </c>
      <c r="B52" s="19">
        <f>Kadri!$C$17</f>
        <v>0</v>
      </c>
      <c r="C52" s="161" t="s">
        <v>1361</v>
      </c>
    </row>
    <row r="53" spans="1:6">
      <c r="A53" s="161" t="s">
        <v>1299</v>
      </c>
      <c r="B53" s="260" t="e">
        <f>'VIRI FINANCIRANJA'!$C$8</f>
        <v>#DIV/0!</v>
      </c>
      <c r="C53" s="161" t="s">
        <v>1361</v>
      </c>
    </row>
    <row r="54" spans="1:6">
      <c r="A54" s="161" t="s">
        <v>1300</v>
      </c>
      <c r="B54" s="19">
        <f>'Predmet vloge'!$C$14</f>
        <v>0</v>
      </c>
      <c r="C54" s="161" t="s">
        <v>1361</v>
      </c>
    </row>
    <row r="55" spans="1:6">
      <c r="A55" s="161" t="s">
        <v>1301</v>
      </c>
      <c r="B55" s="19">
        <f>'Predmet vloge'!$C$15</f>
        <v>0</v>
      </c>
      <c r="C55" s="161" t="s">
        <v>1361</v>
      </c>
    </row>
    <row r="56" spans="1:6">
      <c r="A56" s="161" t="s">
        <v>1302</v>
      </c>
      <c r="B56" s="19">
        <f>Splošno!$D$24</f>
        <v>0</v>
      </c>
      <c r="C56" s="161" t="s">
        <v>1361</v>
      </c>
    </row>
    <row r="57" spans="1:6">
      <c r="A57" s="161" t="s">
        <v>1303</v>
      </c>
      <c r="B57" s="256"/>
      <c r="C57" s="161" t="s">
        <v>1360</v>
      </c>
    </row>
    <row r="58" spans="1:6">
      <c r="A58" s="161" t="s">
        <v>1304</v>
      </c>
      <c r="B58" s="256"/>
      <c r="C58" s="161" t="s">
        <v>1360</v>
      </c>
    </row>
    <row r="59" spans="1:6">
      <c r="A59" s="161" t="s">
        <v>1305</v>
      </c>
      <c r="B59" s="19">
        <f>Zavarovanja!$F$8</f>
        <v>0</v>
      </c>
      <c r="C59" s="161" t="s">
        <v>1361</v>
      </c>
    </row>
    <row r="60" spans="1:6">
      <c r="A60" s="161" t="s">
        <v>1306</v>
      </c>
      <c r="B60" s="19">
        <f>Zavarovanja!$H$8</f>
        <v>0</v>
      </c>
      <c r="C60" s="161" t="s">
        <v>1361</v>
      </c>
    </row>
    <row r="61" spans="1:6">
      <c r="A61" s="161" t="s">
        <v>1307</v>
      </c>
      <c r="B61" s="19">
        <f>Zavarovanja!$I$8</f>
        <v>0</v>
      </c>
      <c r="C61" s="161" t="s">
        <v>1361</v>
      </c>
    </row>
    <row r="62" spans="1:6">
      <c r="A62" s="161" t="s">
        <v>1308</v>
      </c>
      <c r="B62" s="19">
        <f>Zavarovanja!$F$9</f>
        <v>0</v>
      </c>
      <c r="C62" s="161" t="s">
        <v>1361</v>
      </c>
    </row>
    <row r="63" spans="1:6">
      <c r="A63" s="161" t="s">
        <v>1309</v>
      </c>
      <c r="B63" s="19">
        <f>Zavarovanja!$H$9</f>
        <v>0</v>
      </c>
      <c r="C63" s="161" t="s">
        <v>1361</v>
      </c>
    </row>
    <row r="64" spans="1:6">
      <c r="A64" s="161" t="s">
        <v>1310</v>
      </c>
      <c r="B64" s="19">
        <f>Zavarovanja!$I$9</f>
        <v>0</v>
      </c>
      <c r="C64" s="161" t="s">
        <v>1361</v>
      </c>
    </row>
    <row r="65" spans="1:4">
      <c r="A65" s="161" t="s">
        <v>1311</v>
      </c>
      <c r="B65" s="256"/>
      <c r="C65" s="161" t="s">
        <v>1360</v>
      </c>
    </row>
    <row r="66" spans="1:4">
      <c r="A66" s="161" t="s">
        <v>1391</v>
      </c>
      <c r="B66" s="280">
        <f>RngDatumVloge</f>
        <v>0</v>
      </c>
      <c r="C66" s="161" t="s">
        <v>1361</v>
      </c>
    </row>
    <row r="67" spans="1:4">
      <c r="A67" s="161" t="s">
        <v>1392</v>
      </c>
      <c r="B67" s="277"/>
      <c r="C67" s="161" t="s">
        <v>1360</v>
      </c>
    </row>
    <row r="68" spans="1:4">
      <c r="A68" s="161" t="s">
        <v>2521</v>
      </c>
      <c r="B68" s="277"/>
      <c r="C68" s="161" t="s">
        <v>1360</v>
      </c>
    </row>
    <row r="69" spans="1:4">
      <c r="A69" s="161" t="s">
        <v>2522</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61" t="s">
        <v>1361</v>
      </c>
      <c r="D69" t="str">
        <f>CONCATENATE(Zavarovanja!F10,", ",Zavarovanja!F11,", ",Zavarovanja!F12)</f>
        <v xml:space="preserve">, , </v>
      </c>
    </row>
    <row r="70" spans="1:4">
      <c r="A70" s="161" t="s">
        <v>2523</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61" t="s">
        <v>1361</v>
      </c>
      <c r="D70" t="str">
        <f>CONCATENATE(Zavarovanja!H10,", ",Zavarovanja!H11,", ",Zavarovanja!H12)</f>
        <v xml:space="preserve">, , </v>
      </c>
    </row>
    <row r="71" spans="1:4">
      <c r="A71" s="161" t="s">
        <v>2524</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61" t="s">
        <v>1361</v>
      </c>
      <c r="D71" t="str">
        <f>CONCATENATE(Zavarovanja!I10,", ",Zavarovanja!I11,", ",Zavarovanja!I12)</f>
        <v xml:space="preserve">, , </v>
      </c>
    </row>
    <row r="72" spans="1:4">
      <c r="A72" s="302" t="s">
        <v>2529</v>
      </c>
      <c r="B72" s="19">
        <f>rngTipOM</f>
        <v>0</v>
      </c>
      <c r="C72" s="161" t="s">
        <v>1361</v>
      </c>
    </row>
    <row r="73" spans="1:4">
      <c r="A73" s="161" t="s">
        <v>2539</v>
      </c>
      <c r="B73" s="19">
        <f>Kadri!C18</f>
        <v>0</v>
      </c>
      <c r="C73" s="161" t="s">
        <v>1361</v>
      </c>
    </row>
    <row r="74" spans="1:4">
      <c r="A74" s="161" t="s">
        <v>2540</v>
      </c>
      <c r="B74" s="341">
        <f>'PODATKI-DE MINIMIS'!D24</f>
        <v>0</v>
      </c>
      <c r="C74" s="161" t="s">
        <v>1361</v>
      </c>
    </row>
    <row r="75" spans="1:4">
      <c r="A75" s="161" t="s">
        <v>2550</v>
      </c>
      <c r="B75" s="19" t="e">
        <f>_xlfn.XLOOKUP(rngBanka,TblBanka[Naziv],TblBanka[naslov])</f>
        <v>#N/A</v>
      </c>
      <c r="C75" s="161" t="s">
        <v>1361</v>
      </c>
    </row>
    <row r="76" spans="1:4">
      <c r="A76" s="161" t="s">
        <v>2556</v>
      </c>
      <c r="B76" s="19" t="e">
        <f>_xlfn.XLOOKUP(rngBanka,TblBanka[Naziv],TblBanka[naziv in naslov2])</f>
        <v>#N/A</v>
      </c>
      <c r="C76" s="161" t="s">
        <v>1361</v>
      </c>
    </row>
  </sheetData>
  <sheetProtection algorithmName="SHA-512" hashValue="kiepTb53D9W4LNm6W/mrtDfcgXkjmfRwCpSOdjsZ4wy0mf9S41qgtgQv7BrJYezs53Y5QbZglk9aL/f3N7lo+A==" saltValue="FDmKVSJUeffKg75NT/udUQ==" spinCount="100000" sheet="1" objects="1" scenarios="1"/>
  <phoneticPr fontId="4" type="noConversion"/>
  <dataValidations count="4">
    <dataValidation type="list" allowBlank="1" showInputMessage="1" showErrorMessage="1" sqref="C2:C76"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 type="list" allowBlank="1" showInputMessage="1" showErrorMessage="1" sqref="B50" xr:uid="{E36652F9-D315-47A6-A048-C4CEE801AFBB}">
      <formula1>"spremenljiva,fiksna"</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13" activePane="bottomLeft" state="frozen"/>
      <selection activeCell="B37" sqref="B37"/>
      <selection pane="bottomLeft" activeCell="B18" sqref="B18"/>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47" t="s">
        <v>1129</v>
      </c>
      <c r="C2" s="347"/>
      <c r="D2" s="347"/>
      <c r="E2" s="347"/>
    </row>
    <row r="4" spans="2:6" ht="21">
      <c r="B4" s="186" t="s">
        <v>982</v>
      </c>
      <c r="C4" s="26"/>
      <c r="D4" s="26"/>
      <c r="E4" s="26"/>
    </row>
    <row r="5" spans="2:6" ht="18">
      <c r="B5" s="26"/>
      <c r="C5" s="26"/>
      <c r="D5" s="26"/>
      <c r="E5" s="26"/>
    </row>
    <row r="6" spans="2:6" ht="36">
      <c r="B6" s="209" t="s">
        <v>979</v>
      </c>
      <c r="C6" s="210" t="s">
        <v>980</v>
      </c>
      <c r="D6" s="168" t="s">
        <v>981</v>
      </c>
      <c r="E6" s="169" t="s">
        <v>1324</v>
      </c>
    </row>
    <row r="7" spans="2:6" ht="30" customHeight="1">
      <c r="B7" s="63"/>
      <c r="C7" s="59"/>
      <c r="D7" s="67"/>
      <c r="E7" s="237"/>
    </row>
    <row r="8" spans="2:6" ht="30" customHeight="1">
      <c r="B8" s="63"/>
      <c r="C8" s="59"/>
      <c r="D8" s="67"/>
      <c r="E8" s="237"/>
    </row>
    <row r="9" spans="2:6" ht="30" customHeight="1">
      <c r="B9" s="63"/>
      <c r="C9" s="59"/>
      <c r="D9" s="67"/>
      <c r="E9" s="237"/>
    </row>
    <row r="10" spans="2:6" ht="30" customHeight="1">
      <c r="B10" s="63"/>
      <c r="C10" s="59"/>
      <c r="D10" s="67"/>
      <c r="E10" s="237"/>
    </row>
    <row r="11" spans="2:6" ht="30" customHeight="1">
      <c r="B11" s="65"/>
      <c r="C11" s="62"/>
      <c r="D11" s="236"/>
      <c r="E11" s="238"/>
    </row>
    <row r="12" spans="2:6" ht="18">
      <c r="B12" s="26"/>
      <c r="C12" s="26"/>
      <c r="D12" s="26"/>
      <c r="E12" s="26"/>
    </row>
    <row r="13" spans="2:6" ht="18">
      <c r="B13" s="26"/>
      <c r="C13" s="26"/>
      <c r="D13" s="26"/>
      <c r="E13" s="26"/>
    </row>
    <row r="14" spans="2:6" ht="21">
      <c r="B14" s="186" t="s">
        <v>983</v>
      </c>
      <c r="C14" s="26"/>
      <c r="D14" s="26"/>
      <c r="E14" s="26"/>
    </row>
    <row r="15" spans="2:6" ht="18">
      <c r="B15" s="26"/>
      <c r="C15" s="26"/>
      <c r="D15" s="26"/>
      <c r="E15" s="26"/>
    </row>
    <row r="16" spans="2:6" ht="25.2" customHeight="1">
      <c r="B16" s="209" t="s">
        <v>1051</v>
      </c>
      <c r="C16" s="169" t="s">
        <v>2506</v>
      </c>
      <c r="D16" s="168" t="s">
        <v>2507</v>
      </c>
      <c r="E16" s="26"/>
      <c r="F16" s="26"/>
    </row>
    <row r="17" spans="2:6" ht="25.2" customHeight="1">
      <c r="B17" s="106" t="str">
        <f>IF(ISBLANK(RngDatumVloge),"Manjka datum vloge na zavihku Splošno!",TEXT(EOMONTH(RngDatumVloge,-1),"dd.mm.yyyy")&amp;" (mesec pred oddajo)")</f>
        <v>Manjka datum vloge na zavihku Splošno!</v>
      </c>
      <c r="C17" s="157"/>
      <c r="D17" s="282"/>
      <c r="E17" s="26"/>
      <c r="F17" s="26"/>
    </row>
    <row r="18" spans="2:6" ht="25.2" customHeight="1">
      <c r="B18" s="107" t="str">
        <f>IF(ISBLANK(RngDatumVloge),"Manjka datum vloge na zavihku Splošno!",TEXT(DATE(YEAR(RngDatumVloge)-1,12,31),"dd.mm.yyyy"))</f>
        <v>Manjka datum vloge na zavihku Splošno!</v>
      </c>
      <c r="C18" s="157"/>
      <c r="D18" s="283"/>
      <c r="E18" s="26"/>
      <c r="F18" s="26"/>
    </row>
    <row r="19" spans="2:6" ht="25.2" customHeight="1">
      <c r="B19" s="106" t="str">
        <f>IF(ISBLANK(RngDatumVloge),"Manjka datum vloge na zavihku Splošno!",TEXT(DATE(YEAR(RngDatumVloge),12,31),"dd.mm.yyyy")&amp; " (ocena)")</f>
        <v>Manjka datum vloge na zavihku Splošno!</v>
      </c>
      <c r="C19" s="157"/>
      <c r="D19" s="284"/>
      <c r="E19" s="26"/>
      <c r="F19" s="26"/>
    </row>
    <row r="20" spans="2:6" ht="18" customHeight="1">
      <c r="B20" s="79"/>
      <c r="C20" s="79"/>
      <c r="D20" s="79"/>
      <c r="E20" s="26"/>
    </row>
    <row r="21" spans="2:6" ht="18" customHeight="1">
      <c r="B21" s="262" t="s">
        <v>1405</v>
      </c>
      <c r="C21" s="262"/>
      <c r="D21" s="79"/>
      <c r="E21" s="26"/>
    </row>
    <row r="22" spans="2:6" ht="18">
      <c r="B22" s="26"/>
      <c r="C22" s="26"/>
      <c r="D22" s="26"/>
      <c r="E22" s="26"/>
    </row>
    <row r="23" spans="2:6" ht="21">
      <c r="B23" s="187" t="s">
        <v>1035</v>
      </c>
      <c r="C23" s="26"/>
      <c r="D23" s="26"/>
      <c r="E23" s="26"/>
    </row>
    <row r="24" spans="2:6" ht="19.95" customHeight="1">
      <c r="B24" s="351"/>
      <c r="C24" s="352"/>
      <c r="D24" s="352"/>
      <c r="E24" s="353"/>
    </row>
    <row r="25" spans="2:6" ht="19.95" customHeight="1">
      <c r="B25" s="354"/>
      <c r="C25" s="355"/>
      <c r="D25" s="355"/>
      <c r="E25" s="356"/>
    </row>
    <row r="26" spans="2:6" ht="19.95" customHeight="1">
      <c r="B26" s="354"/>
      <c r="C26" s="355"/>
      <c r="D26" s="355"/>
      <c r="E26" s="356"/>
    </row>
    <row r="27" spans="2:6" ht="19.95" customHeight="1">
      <c r="B27" s="354"/>
      <c r="C27" s="355"/>
      <c r="D27" s="355"/>
      <c r="E27" s="356"/>
    </row>
    <row r="28" spans="2:6" ht="19.95" customHeight="1">
      <c r="B28" s="354"/>
      <c r="C28" s="355"/>
      <c r="D28" s="355"/>
      <c r="E28" s="356"/>
    </row>
    <row r="29" spans="2:6" ht="19.95" customHeight="1">
      <c r="B29" s="354"/>
      <c r="C29" s="355"/>
      <c r="D29" s="355"/>
      <c r="E29" s="356"/>
    </row>
    <row r="30" spans="2:6" ht="19.95" customHeight="1">
      <c r="B30" s="357"/>
      <c r="C30" s="358"/>
      <c r="D30" s="358"/>
      <c r="E30" s="359"/>
    </row>
    <row r="33" spans="2:2">
      <c r="B33" s="46" t="s">
        <v>1202</v>
      </c>
    </row>
  </sheetData>
  <sheetProtection algorithmName="SHA-512" hashValue="Ugb9YJ1sCqYfeJkPIXE5JRdSt9uxhAhmIpyQgZOZoS2ccKv5bcjoe5+8KfPeqE9Ip6yFKZS5PczcOpRZopF2Lw==" saltValue="n8j3g9vBaWHwpV5wb2f1mA=="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5" sqref="B5"/>
    </sheetView>
  </sheetViews>
  <sheetFormatPr defaultColWidth="9.109375" defaultRowHeight="14.4"/>
  <cols>
    <col min="2" max="2" width="109.109375" customWidth="1"/>
  </cols>
  <sheetData>
    <row r="2" spans="2:2" ht="23.4">
      <c r="B2" s="179" t="s">
        <v>985</v>
      </c>
    </row>
    <row r="4" spans="2:2" ht="18">
      <c r="B4" s="108" t="s">
        <v>1407</v>
      </c>
    </row>
    <row r="5" spans="2:2" ht="199.95" customHeight="1">
      <c r="B5" s="189"/>
    </row>
    <row r="7" spans="2:2" ht="18">
      <c r="B7" s="108" t="s">
        <v>1406</v>
      </c>
    </row>
    <row r="8" spans="2:2" ht="163.19999999999999" customHeight="1">
      <c r="B8" s="189"/>
    </row>
    <row r="9" spans="2:2" ht="18">
      <c r="B9" s="26"/>
    </row>
    <row r="10" spans="2:2" ht="18">
      <c r="B10" s="108" t="s">
        <v>1040</v>
      </c>
    </row>
    <row r="11" spans="2:2" ht="148.94999999999999" customHeight="1">
      <c r="B11" s="189"/>
    </row>
    <row r="12" spans="2:2" ht="18">
      <c r="B12" s="26"/>
    </row>
    <row r="13" spans="2:2" ht="18">
      <c r="B13" s="108" t="s">
        <v>1039</v>
      </c>
    </row>
    <row r="14" spans="2:2" ht="125.4" customHeight="1">
      <c r="B14" s="189"/>
    </row>
    <row r="17" spans="2:2">
      <c r="B17" s="46" t="s">
        <v>1202</v>
      </c>
    </row>
  </sheetData>
  <sheetProtection algorithmName="SHA-512" hashValue="0tB/ISyPGdtrYKh9dTBs2so+oLl9fJfhWsGhGXKCJb24J6vzqeSRqTJvzymm1nrKtCnuqlfaxPRaxp8gZxvEbA==" saltValue="JMDaYvIT5lfM2wnwynx0Xw=="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26" activePane="bottomLeft" state="frozen"/>
      <selection activeCell="B37" sqref="B37"/>
      <selection pane="bottomLeft" activeCell="C36" sqref="C36"/>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62" t="s">
        <v>1123</v>
      </c>
      <c r="C2" s="362"/>
    </row>
    <row r="3" spans="2:3" ht="11.4" customHeight="1">
      <c r="B3" s="227"/>
      <c r="C3" s="227"/>
    </row>
    <row r="4" spans="2:3" ht="18">
      <c r="B4" s="190" t="s">
        <v>2528</v>
      </c>
      <c r="C4" s="205"/>
    </row>
    <row r="5" spans="2:3" ht="18" customHeight="1">
      <c r="B5" s="363" t="str">
        <f>IF(ISBLANK(RngDatumVloge),"Manjka datum vloge na zavihku Splošno",_xlfn.CONCAT("Delež prodaje na prodajnih trgih na dan ",TEXT(DATE(YEAR(RngDatumVloge)-1,12,31),"dd.mm.yyyy")))</f>
        <v>Manjka datum vloge na zavihku Splošno</v>
      </c>
      <c r="C5" s="363"/>
    </row>
    <row r="6" spans="2:3" ht="15.6">
      <c r="B6" s="197" t="s">
        <v>1007</v>
      </c>
      <c r="C6" s="29" t="s">
        <v>1008</v>
      </c>
    </row>
    <row r="7" spans="2:3" ht="15.6">
      <c r="B7" s="198" t="s">
        <v>1010</v>
      </c>
      <c r="C7" s="200"/>
    </row>
    <row r="8" spans="2:3" ht="18" customHeight="1">
      <c r="B8" s="198" t="s">
        <v>1011</v>
      </c>
      <c r="C8" s="200"/>
    </row>
    <row r="9" spans="2:3" ht="18" customHeight="1">
      <c r="B9" s="198" t="s">
        <v>1012</v>
      </c>
      <c r="C9" s="200"/>
    </row>
    <row r="10" spans="2:3" ht="18" customHeight="1">
      <c r="B10" s="199" t="s">
        <v>1009</v>
      </c>
      <c r="C10" s="201">
        <f>SUBTOTAL(109,Tabela1116[% prodaje])</f>
        <v>0</v>
      </c>
    </row>
    <row r="12" spans="2:3" ht="15.6">
      <c r="B12" s="202" t="s">
        <v>1175</v>
      </c>
      <c r="C12" s="203" t="s">
        <v>1008</v>
      </c>
    </row>
    <row r="13" spans="2:3" ht="18" customHeight="1">
      <c r="B13" s="204"/>
      <c r="C13" s="200"/>
    </row>
    <row r="14" spans="2:3" ht="18" customHeight="1">
      <c r="B14" s="204"/>
      <c r="C14" s="200"/>
    </row>
    <row r="15" spans="2:3" ht="18" customHeight="1">
      <c r="B15" s="204"/>
      <c r="C15" s="200"/>
    </row>
    <row r="16" spans="2:3" ht="18" customHeight="1">
      <c r="B16" s="204"/>
      <c r="C16" s="200"/>
    </row>
    <row r="17" spans="2:3" ht="18" customHeight="1">
      <c r="B17" s="204"/>
      <c r="C17" s="200"/>
    </row>
    <row r="18" spans="2:3" ht="18" customHeight="1">
      <c r="B18" s="199" t="s">
        <v>1009</v>
      </c>
      <c r="C18" s="281">
        <f>SUBTOTAL(109,Tabela1116141913181920[% prodaje])</f>
        <v>0</v>
      </c>
    </row>
    <row r="19" spans="2:3" ht="19.5" customHeight="1">
      <c r="B19" s="360" t="s">
        <v>1001</v>
      </c>
      <c r="C19" s="360"/>
    </row>
    <row r="20" spans="2:3" ht="28.8">
      <c r="B20" s="156" t="s">
        <v>1224</v>
      </c>
      <c r="C20" s="61"/>
    </row>
    <row r="21" spans="2:3" ht="18" customHeight="1">
      <c r="B21" s="156" t="s">
        <v>1370</v>
      </c>
      <c r="C21" s="61"/>
    </row>
    <row r="22" spans="2:3" ht="18" customHeight="1">
      <c r="B22" s="156" t="s">
        <v>1170</v>
      </c>
      <c r="C22" s="61"/>
    </row>
    <row r="23" spans="2:3" ht="33" customHeight="1">
      <c r="B23" s="156" t="s">
        <v>1225</v>
      </c>
      <c r="C23" s="61"/>
    </row>
    <row r="25" spans="2:3" ht="15.6">
      <c r="B25" s="360" t="s">
        <v>1002</v>
      </c>
      <c r="C25" s="360"/>
    </row>
    <row r="26" spans="2:3" ht="18" customHeight="1">
      <c r="B26" s="30" t="s">
        <v>1003</v>
      </c>
      <c r="C26" s="30" t="s">
        <v>1004</v>
      </c>
    </row>
    <row r="27" spans="2:3" ht="18" customHeight="1">
      <c r="B27" s="67"/>
      <c r="C27" s="67"/>
    </row>
    <row r="28" spans="2:3" ht="18" customHeight="1">
      <c r="B28" s="67"/>
      <c r="C28" s="67"/>
    </row>
    <row r="29" spans="2:3" ht="18" customHeight="1">
      <c r="B29" s="67"/>
      <c r="C29" s="67"/>
    </row>
    <row r="30" spans="2:3" ht="18" customHeight="1">
      <c r="B30" s="30" t="s">
        <v>1005</v>
      </c>
      <c r="C30" s="30" t="s">
        <v>1006</v>
      </c>
    </row>
    <row r="31" spans="2:3" ht="18" customHeight="1">
      <c r="B31" s="67"/>
      <c r="C31" s="67"/>
    </row>
    <row r="32" spans="2:3" ht="18" customHeight="1">
      <c r="B32" s="67"/>
      <c r="C32" s="67"/>
    </row>
    <row r="33" spans="2:3" ht="18" customHeight="1">
      <c r="B33" s="67"/>
      <c r="C33" s="67"/>
    </row>
    <row r="35" spans="2:3" ht="15.6">
      <c r="B35" s="360" t="s">
        <v>1073</v>
      </c>
      <c r="C35" s="360"/>
    </row>
    <row r="36" spans="2:3" ht="42" customHeight="1">
      <c r="B36" s="156" t="s">
        <v>2508</v>
      </c>
      <c r="C36" s="61"/>
    </row>
    <row r="37" spans="2:3" ht="30.6" customHeight="1">
      <c r="B37" s="156" t="s">
        <v>1325</v>
      </c>
      <c r="C37" s="61"/>
    </row>
    <row r="38" spans="2:3" ht="28.2" customHeight="1">
      <c r="B38" s="156" t="s">
        <v>2513</v>
      </c>
      <c r="C38" s="61"/>
    </row>
    <row r="39" spans="2:3" ht="28.8">
      <c r="B39" s="156" t="s">
        <v>2509</v>
      </c>
      <c r="C39" s="61"/>
    </row>
    <row r="40" spans="2:3" ht="39" customHeight="1">
      <c r="B40" s="156" t="s">
        <v>2510</v>
      </c>
      <c r="C40" s="61"/>
    </row>
    <row r="42" spans="2:3" ht="15.6">
      <c r="B42" s="360" t="s">
        <v>1074</v>
      </c>
      <c r="C42" s="360"/>
    </row>
    <row r="43" spans="2:3" ht="43.2">
      <c r="B43" s="156" t="s">
        <v>2511</v>
      </c>
      <c r="C43" s="61"/>
    </row>
    <row r="44" spans="2:3" ht="28.8">
      <c r="B44" s="156" t="s">
        <v>1359</v>
      </c>
      <c r="C44" s="61"/>
    </row>
    <row r="46" spans="2:3" ht="18">
      <c r="B46" s="361" t="s">
        <v>1194</v>
      </c>
      <c r="C46" s="361"/>
    </row>
    <row r="48" spans="2:3" ht="34.950000000000003" customHeight="1">
      <c r="B48" s="156" t="s">
        <v>1179</v>
      </c>
      <c r="C48" s="61"/>
    </row>
    <row r="49" spans="2:3" ht="33" customHeight="1">
      <c r="B49" s="156" t="s">
        <v>1178</v>
      </c>
      <c r="C49" s="61"/>
    </row>
    <row r="50" spans="2:3" ht="32.25" customHeight="1">
      <c r="B50" s="156" t="s">
        <v>1180</v>
      </c>
      <c r="C50" s="61"/>
    </row>
    <row r="51" spans="2:3" ht="32.25" customHeight="1">
      <c r="B51" s="156" t="s">
        <v>1326</v>
      </c>
      <c r="C51" s="61"/>
    </row>
    <row r="53" spans="2:3" ht="15.6">
      <c r="B53" s="360" t="s">
        <v>1176</v>
      </c>
      <c r="C53" s="360"/>
    </row>
    <row r="54" spans="2:3" ht="49.95" customHeight="1">
      <c r="B54" s="156" t="s">
        <v>1408</v>
      </c>
      <c r="C54" s="61"/>
    </row>
    <row r="55" spans="2:3" ht="29.4" customHeight="1">
      <c r="B55" s="156" t="s">
        <v>1371</v>
      </c>
      <c r="C55" s="61"/>
    </row>
    <row r="56" spans="2:3" ht="29.4" customHeight="1">
      <c r="B56" s="156" t="s">
        <v>1206</v>
      </c>
      <c r="C56" s="61"/>
    </row>
    <row r="58" spans="2:3" ht="15.6">
      <c r="B58" s="360" t="s">
        <v>1177</v>
      </c>
      <c r="C58" s="360"/>
    </row>
    <row r="59" spans="2:3" ht="33" customHeight="1">
      <c r="B59" s="156" t="s">
        <v>1181</v>
      </c>
      <c r="C59" s="61"/>
    </row>
    <row r="60" spans="2:3" ht="33" customHeight="1">
      <c r="B60" s="156" t="s">
        <v>1182</v>
      </c>
      <c r="C60" s="61"/>
    </row>
    <row r="62" spans="2:3">
      <c r="B62" s="46" t="s">
        <v>1202</v>
      </c>
    </row>
  </sheetData>
  <sheetProtection algorithmName="SHA-512" hashValue="9CJL1mY8ptfdiYnoZ25bXNFnK++f6gSVfaoJe/n2udlK7/0/y8hsKPsBMGsdQTBGaR1DHmcx9VyJh/ZBHXQ97A==" saltValue="TXBrh5uKgKJy16FFwOxrrw=="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1"/>
  <sheetViews>
    <sheetView showGridLines="0" workbookViewId="0">
      <pane ySplit="4" topLeftCell="A9" activePane="bottomLeft" state="frozen"/>
      <selection activeCell="B37" sqref="B37"/>
      <selection pane="bottomLeft" activeCell="D24" sqref="D24"/>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47" t="s">
        <v>2512</v>
      </c>
      <c r="C2" s="347"/>
      <c r="D2" s="347"/>
      <c r="E2" s="347"/>
      <c r="F2" s="347"/>
    </row>
    <row r="3" spans="2:10">
      <c r="B3" s="3"/>
    </row>
    <row r="4" spans="2:10" ht="18">
      <c r="B4" s="42" t="s">
        <v>1331</v>
      </c>
      <c r="C4" s="68">
        <f>RngDatumVloge</f>
        <v>0</v>
      </c>
    </row>
    <row r="5" spans="2:10">
      <c r="B5" s="3"/>
    </row>
    <row r="6" spans="2:10" ht="15.6">
      <c r="B6" s="366" t="s">
        <v>1332</v>
      </c>
      <c r="C6" s="366"/>
      <c r="D6" s="367"/>
      <c r="E6" s="366"/>
      <c r="F6" s="366"/>
    </row>
    <row r="7" spans="2:10" ht="28.8">
      <c r="B7" s="27" t="s">
        <v>1321</v>
      </c>
      <c r="C7" s="211" t="s">
        <v>1317</v>
      </c>
      <c r="D7" s="211" t="s">
        <v>1319</v>
      </c>
      <c r="E7" s="211" t="s">
        <v>1068</v>
      </c>
      <c r="F7" s="212" t="s">
        <v>1069</v>
      </c>
    </row>
    <row r="8" spans="2:10" ht="18" customHeight="1">
      <c r="B8" s="63"/>
      <c r="C8" s="69"/>
      <c r="D8" s="59"/>
      <c r="E8" s="70"/>
      <c r="F8" s="71"/>
    </row>
    <row r="9" spans="2:10" ht="18" customHeight="1">
      <c r="B9" s="63"/>
      <c r="C9" s="69"/>
      <c r="D9" s="59"/>
      <c r="E9" s="70"/>
      <c r="F9" s="71"/>
    </row>
    <row r="10" spans="2:10" ht="18" customHeight="1">
      <c r="B10" s="63"/>
      <c r="C10" s="69"/>
      <c r="D10" s="59"/>
      <c r="E10" s="70"/>
      <c r="F10" s="71"/>
    </row>
    <row r="11" spans="2:10" ht="18" customHeight="1">
      <c r="B11" s="65"/>
      <c r="C11" s="72"/>
      <c r="D11" s="62"/>
      <c r="E11" s="73"/>
      <c r="F11" s="74"/>
    </row>
    <row r="12" spans="2:10" ht="16.2" customHeight="1">
      <c r="B12" s="364" t="s">
        <v>2537</v>
      </c>
      <c r="C12" s="364"/>
      <c r="D12" s="364"/>
      <c r="E12" s="364"/>
      <c r="F12" s="364"/>
      <c r="G12" s="20"/>
      <c r="H12" s="20"/>
      <c r="I12" s="20"/>
      <c r="J12" s="20"/>
    </row>
    <row r="14" spans="2:10" ht="15.6">
      <c r="B14" s="366" t="s">
        <v>1333</v>
      </c>
      <c r="C14" s="366"/>
      <c r="D14" s="366"/>
      <c r="E14" s="366"/>
      <c r="F14" s="366"/>
    </row>
    <row r="15" spans="2:10" ht="28.8">
      <c r="B15" s="27" t="s">
        <v>1320</v>
      </c>
      <c r="C15" s="211" t="s">
        <v>1318</v>
      </c>
      <c r="D15" s="211" t="s">
        <v>1319</v>
      </c>
      <c r="E15" s="211" t="s">
        <v>1068</v>
      </c>
      <c r="F15" s="212" t="s">
        <v>1069</v>
      </c>
    </row>
    <row r="16" spans="2:10" ht="18" customHeight="1">
      <c r="B16" s="63"/>
      <c r="C16" s="69"/>
      <c r="D16" s="59"/>
      <c r="E16" s="70"/>
      <c r="F16" s="71"/>
    </row>
    <row r="17" spans="2:6" ht="18" customHeight="1">
      <c r="B17" s="63"/>
      <c r="C17" s="69"/>
      <c r="D17" s="59"/>
      <c r="E17" s="70"/>
      <c r="F17" s="71"/>
    </row>
    <row r="18" spans="2:6" ht="18" customHeight="1">
      <c r="B18" s="63"/>
      <c r="C18" s="69"/>
      <c r="D18" s="59"/>
      <c r="E18" s="70"/>
      <c r="F18" s="71"/>
    </row>
    <row r="19" spans="2:6" ht="18" customHeight="1">
      <c r="B19" s="65"/>
      <c r="C19" s="72"/>
      <c r="D19" s="62"/>
      <c r="E19" s="73"/>
      <c r="F19" s="74"/>
    </row>
    <row r="21" spans="2:6" ht="18">
      <c r="B21" s="365" t="s">
        <v>1372</v>
      </c>
      <c r="C21" s="365"/>
    </row>
    <row r="22" spans="2:6">
      <c r="B22" s="3"/>
    </row>
    <row r="23" spans="2:6" ht="15.6">
      <c r="B23" s="95" t="s">
        <v>2535</v>
      </c>
    </row>
    <row r="24" spans="2:6" ht="18">
      <c r="B24" s="239"/>
      <c r="C24" s="305" t="s">
        <v>2531</v>
      </c>
      <c r="D24" s="342"/>
      <c r="E24" s="95" t="s">
        <v>988</v>
      </c>
    </row>
    <row r="26" spans="2:6" ht="18">
      <c r="B26" s="365" t="s">
        <v>1373</v>
      </c>
      <c r="C26" s="365"/>
      <c r="D26" s="365"/>
    </row>
    <row r="28" spans="2:6" ht="18">
      <c r="B28" s="95" t="s">
        <v>2541</v>
      </c>
      <c r="E28" s="239"/>
    </row>
    <row r="30" spans="2:6" ht="15.6">
      <c r="B30" s="21" t="s">
        <v>1036</v>
      </c>
    </row>
    <row r="31" spans="2:6">
      <c r="B31" s="3"/>
    </row>
    <row r="32" spans="2:6" ht="15.6">
      <c r="B32" s="95" t="s">
        <v>2534</v>
      </c>
    </row>
    <row r="33" spans="2:7" ht="15.6">
      <c r="B33" s="306" t="s">
        <v>1342</v>
      </c>
    </row>
    <row r="34" spans="2:7" ht="18">
      <c r="B34" s="239"/>
    </row>
    <row r="36" spans="2:7" ht="15.6">
      <c r="B36" s="95" t="s">
        <v>2533</v>
      </c>
    </row>
    <row r="38" spans="2:7" ht="57.6">
      <c r="B38" s="28" t="s">
        <v>1174</v>
      </c>
      <c r="C38" s="213" t="s">
        <v>1037</v>
      </c>
      <c r="D38" s="213" t="s">
        <v>4</v>
      </c>
      <c r="E38" s="213" t="s">
        <v>1384</v>
      </c>
      <c r="F38" s="213" t="s">
        <v>1218</v>
      </c>
      <c r="G38" s="29" t="s">
        <v>1219</v>
      </c>
    </row>
    <row r="39" spans="2:7" ht="18" customHeight="1">
      <c r="B39" s="63"/>
      <c r="C39" s="75"/>
      <c r="D39" s="59"/>
      <c r="E39" s="76"/>
      <c r="F39" s="59"/>
      <c r="G39" s="64"/>
    </row>
    <row r="40" spans="2:7" ht="18" customHeight="1">
      <c r="B40" s="63"/>
      <c r="C40" s="75"/>
      <c r="D40" s="59"/>
      <c r="E40" s="76"/>
      <c r="F40" s="59"/>
      <c r="G40" s="64"/>
    </row>
    <row r="41" spans="2:7" ht="18" customHeight="1">
      <c r="B41" s="65"/>
      <c r="C41" s="77"/>
      <c r="D41" s="62"/>
      <c r="E41" s="76"/>
      <c r="F41" s="59"/>
      <c r="G41" s="66"/>
    </row>
    <row r="42" spans="2:7">
      <c r="B42" s="80" t="s">
        <v>1341</v>
      </c>
    </row>
    <row r="43" spans="2:7">
      <c r="B43" s="80"/>
    </row>
    <row r="44" spans="2:7" ht="18">
      <c r="B44" s="42" t="s">
        <v>1374</v>
      </c>
    </row>
    <row r="46" spans="2:7" ht="18">
      <c r="B46" s="21" t="s">
        <v>999</v>
      </c>
      <c r="D46" s="239"/>
    </row>
    <row r="48" spans="2:7" ht="15.6">
      <c r="B48" s="95" t="s">
        <v>2536</v>
      </c>
    </row>
    <row r="50" spans="2:3" ht="15.6">
      <c r="B50" s="21" t="s">
        <v>1328</v>
      </c>
    </row>
    <row r="51" spans="2:3" ht="18" customHeight="1">
      <c r="B51" s="19" t="s">
        <v>1118</v>
      </c>
      <c r="C51" s="59"/>
    </row>
    <row r="52" spans="2:3" ht="18" customHeight="1">
      <c r="B52" s="19" t="s">
        <v>1119</v>
      </c>
      <c r="C52" s="59"/>
    </row>
    <row r="53" spans="2:3" ht="18" customHeight="1">
      <c r="B53" s="19" t="s">
        <v>1120</v>
      </c>
      <c r="C53" s="60"/>
    </row>
    <row r="56" spans="2:3" ht="15.6">
      <c r="B56" s="21" t="s">
        <v>1327</v>
      </c>
    </row>
    <row r="57" spans="2:3" ht="18" customHeight="1">
      <c r="B57" s="19" t="s">
        <v>1118</v>
      </c>
      <c r="C57" s="59"/>
    </row>
    <row r="58" spans="2:3" ht="18" customHeight="1">
      <c r="B58" s="19" t="s">
        <v>1119</v>
      </c>
      <c r="C58" s="59"/>
    </row>
    <row r="61" spans="2:3">
      <c r="B61" s="46" t="s">
        <v>1202</v>
      </c>
    </row>
  </sheetData>
  <sheetProtection algorithmName="SHA-512" hashValue="rLFLKomzyPZ3XhLINREh+kK1Tpd/zv3d6fSSQkbvrn+aei9EnpP7Dys5sofL+pKq2z55kPS4Ex3h7yK7ZA7tbg==" saltValue="FzKhCp8MYfbivDLuPh4ZTw==" spinCount="100000" sheet="1" objects="1" scenarios="1"/>
  <mergeCells count="6">
    <mergeCell ref="B2:F2"/>
    <mergeCell ref="B12:F12"/>
    <mergeCell ref="B21:C21"/>
    <mergeCell ref="B26:D26"/>
    <mergeCell ref="B6:F6"/>
    <mergeCell ref="B14:F14"/>
  </mergeCells>
  <dataValidations count="2">
    <dataValidation type="list" showInputMessage="1" showErrorMessage="1" sqref="G39:G41" xr:uid="{35F728E2-2F62-444F-8AFE-44F1FCE2E424}">
      <formula1>"subvencija,garancija,kredit,drugo"</formula1>
    </dataValidation>
    <dataValidation type="list" allowBlank="1" showInputMessage="1" showErrorMessage="1" sqref="F39:F41 B24 D46 B34 E28" xr:uid="{79294BA7-7A17-4A9D-A795-70FF388FA9F1}">
      <formula1>"DA,NE"</formula1>
    </dataValidation>
  </dataValidations>
  <hyperlinks>
    <hyperlink ref="B61"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5" sqref="C5"/>
    </sheetView>
  </sheetViews>
  <sheetFormatPr defaultColWidth="9.109375" defaultRowHeight="14.4"/>
  <cols>
    <col min="2" max="2" width="59.33203125" customWidth="1"/>
    <col min="3" max="5" width="15.6640625" customWidth="1"/>
    <col min="6" max="6" width="16.109375" bestFit="1" customWidth="1"/>
  </cols>
  <sheetData>
    <row r="2" spans="2:6" ht="23.4">
      <c r="B2" s="347" t="s">
        <v>1124</v>
      </c>
      <c r="C2" s="347"/>
      <c r="D2" s="347"/>
      <c r="E2" s="347"/>
    </row>
    <row r="3" spans="2:6">
      <c r="B3" s="3"/>
    </row>
    <row r="4" spans="2:6" ht="15.6">
      <c r="B4" s="21" t="s">
        <v>1397</v>
      </c>
      <c r="C4" s="265"/>
    </row>
    <row r="5" spans="2:6" ht="15.6">
      <c r="B5" s="267" t="s">
        <v>1398</v>
      </c>
      <c r="C5" s="265"/>
    </row>
    <row r="6" spans="2:6" ht="18">
      <c r="B6" s="190" t="s">
        <v>1375</v>
      </c>
      <c r="C6" s="266"/>
    </row>
    <row r="8" spans="2:6" ht="21">
      <c r="B8" s="368" t="s">
        <v>1368</v>
      </c>
      <c r="C8" s="368"/>
      <c r="D8" s="368"/>
      <c r="E8" s="368"/>
      <c r="F8" s="35" t="s">
        <v>1367</v>
      </c>
    </row>
    <row r="9" spans="2:6" ht="62.4">
      <c r="B9" s="3"/>
      <c r="C9" s="317" t="s">
        <v>1410</v>
      </c>
      <c r="D9" s="317" t="s">
        <v>1411</v>
      </c>
      <c r="E9" s="317" t="s">
        <v>1313</v>
      </c>
      <c r="F9" s="317" t="s">
        <v>1412</v>
      </c>
    </row>
    <row r="10" spans="2:6" ht="18" customHeight="1">
      <c r="B10" s="307" t="s">
        <v>1216</v>
      </c>
      <c r="C10" s="308">
        <f>C5</f>
        <v>0</v>
      </c>
      <c r="D10" s="308">
        <f>RngMedletniIzkaz</f>
        <v>0</v>
      </c>
      <c r="E10" s="308">
        <f>IF(AND(MONTH(RngMedletniIzkaz)=12,DAY(RngMedletniIzkaz)=31),C5+365*2,C5+365)</f>
        <v>365</v>
      </c>
      <c r="F10" s="308">
        <f>E10+365</f>
        <v>730</v>
      </c>
    </row>
    <row r="11" spans="2:6" ht="18" customHeight="1">
      <c r="B11" s="309" t="s">
        <v>1043</v>
      </c>
      <c r="C11" s="310">
        <f>C12+C13</f>
        <v>0</v>
      </c>
      <c r="D11" s="310">
        <f t="shared" ref="D11:E11" si="0">D12+D13</f>
        <v>0</v>
      </c>
      <c r="E11" s="310">
        <f t="shared" si="0"/>
        <v>0</v>
      </c>
      <c r="F11" s="310">
        <f t="shared" ref="F11" si="1">F12+F13</f>
        <v>0</v>
      </c>
    </row>
    <row r="12" spans="2:6" ht="18" customHeight="1">
      <c r="B12" s="311" t="s">
        <v>1171</v>
      </c>
      <c r="C12" s="312"/>
      <c r="D12" s="312"/>
      <c r="E12" s="312"/>
      <c r="F12" s="312"/>
    </row>
    <row r="13" spans="2:6" ht="18" customHeight="1">
      <c r="B13" s="311" t="s">
        <v>1312</v>
      </c>
      <c r="C13" s="312"/>
      <c r="D13" s="312"/>
      <c r="E13" s="312"/>
      <c r="F13" s="312"/>
    </row>
    <row r="14" spans="2:6" ht="18" customHeight="1">
      <c r="B14" s="309" t="s">
        <v>1044</v>
      </c>
      <c r="C14" s="310">
        <f>SUBTOTAL(109,C15:C20)</f>
        <v>0</v>
      </c>
      <c r="D14" s="310">
        <f t="shared" ref="D14:E14" si="2">SUBTOTAL(109,D15:D20)</f>
        <v>0</v>
      </c>
      <c r="E14" s="310">
        <f t="shared" si="2"/>
        <v>0</v>
      </c>
      <c r="F14" s="310">
        <f t="shared" ref="F14" si="3">SUBTOTAL(109,F15:F20)</f>
        <v>0</v>
      </c>
    </row>
    <row r="15" spans="2:6" ht="18" customHeight="1">
      <c r="B15" s="311" t="s">
        <v>1076</v>
      </c>
      <c r="C15" s="313"/>
      <c r="D15" s="313"/>
      <c r="E15" s="313"/>
      <c r="F15" s="313"/>
    </row>
    <row r="16" spans="2:6" ht="18" customHeight="1">
      <c r="B16" s="311" t="s">
        <v>1077</v>
      </c>
      <c r="C16" s="313"/>
      <c r="D16" s="313"/>
      <c r="E16" s="313"/>
      <c r="F16" s="313"/>
    </row>
    <row r="17" spans="2:6" ht="18" customHeight="1">
      <c r="B17" s="311" t="s">
        <v>1078</v>
      </c>
      <c r="C17" s="313"/>
      <c r="D17" s="313"/>
      <c r="E17" s="313"/>
      <c r="F17" s="313"/>
    </row>
    <row r="18" spans="2:6" ht="18" customHeight="1">
      <c r="B18" s="311" t="s">
        <v>1079</v>
      </c>
      <c r="C18" s="313"/>
      <c r="D18" s="313"/>
      <c r="E18" s="313"/>
      <c r="F18" s="313"/>
    </row>
    <row r="19" spans="2:6" ht="18" customHeight="1">
      <c r="B19" s="311" t="s">
        <v>1080</v>
      </c>
      <c r="C19" s="313"/>
      <c r="D19" s="313"/>
      <c r="E19" s="313"/>
      <c r="F19" s="313"/>
    </row>
    <row r="20" spans="2:6" ht="18" customHeight="1">
      <c r="B20" s="311" t="s">
        <v>2538</v>
      </c>
      <c r="C20" s="313"/>
      <c r="D20" s="313"/>
      <c r="E20" s="313"/>
      <c r="F20" s="313"/>
    </row>
    <row r="21" spans="2:6" ht="18" customHeight="1">
      <c r="B21" s="309" t="s">
        <v>1024</v>
      </c>
      <c r="C21" s="310">
        <f>C11-C14</f>
        <v>0</v>
      </c>
      <c r="D21" s="310">
        <f t="shared" ref="D21:E21" si="4">D11-D14</f>
        <v>0</v>
      </c>
      <c r="E21" s="310">
        <f t="shared" si="4"/>
        <v>0</v>
      </c>
      <c r="F21" s="310">
        <f t="shared" ref="F21" si="5">F11-F14</f>
        <v>0</v>
      </c>
    </row>
    <row r="22" spans="2:6" ht="18" customHeight="1">
      <c r="B22" s="314"/>
      <c r="C22" s="314"/>
      <c r="D22" s="314"/>
      <c r="E22" s="314"/>
      <c r="F22" s="314"/>
    </row>
    <row r="23" spans="2:6" ht="18" customHeight="1">
      <c r="B23" s="311" t="s">
        <v>1049</v>
      </c>
      <c r="C23" s="315"/>
      <c r="D23" s="315"/>
      <c r="E23" s="315"/>
      <c r="F23" s="315"/>
    </row>
    <row r="24" spans="2:6" ht="18" customHeight="1">
      <c r="B24" s="311" t="s">
        <v>1236</v>
      </c>
      <c r="C24" s="312"/>
      <c r="D24" s="312"/>
      <c r="E24" s="312"/>
      <c r="F24" s="312"/>
    </row>
    <row r="25" spans="2:6" ht="18" customHeight="1">
      <c r="B25" s="311" t="s">
        <v>1409</v>
      </c>
      <c r="C25" s="312"/>
      <c r="D25" s="312"/>
      <c r="E25" s="312"/>
      <c r="F25" s="312"/>
    </row>
    <row r="26" spans="2:6" ht="18" customHeight="1">
      <c r="B26" s="311" t="s">
        <v>1237</v>
      </c>
      <c r="C26" s="312"/>
      <c r="D26" s="312"/>
      <c r="E26" s="312"/>
      <c r="F26" s="312"/>
    </row>
    <row r="27" spans="2:6" ht="18" customHeight="1">
      <c r="B27" s="311" t="s">
        <v>1238</v>
      </c>
      <c r="C27" s="312"/>
      <c r="D27" s="312"/>
      <c r="E27" s="312"/>
      <c r="F27" s="312"/>
    </row>
    <row r="28" spans="2:6" ht="18" customHeight="1">
      <c r="B28" s="311" t="s">
        <v>1026</v>
      </c>
      <c r="C28" s="315"/>
      <c r="D28" s="315"/>
      <c r="E28" s="315"/>
      <c r="F28" s="315"/>
    </row>
    <row r="29" spans="2:6" ht="18" customHeight="1">
      <c r="B29" s="311" t="s">
        <v>1334</v>
      </c>
      <c r="C29" s="312"/>
      <c r="D29" s="312"/>
      <c r="E29" s="312"/>
      <c r="F29" s="312"/>
    </row>
    <row r="30" spans="2:6" ht="18" customHeight="1">
      <c r="B30" s="311" t="s">
        <v>1335</v>
      </c>
      <c r="C30" s="312"/>
      <c r="D30" s="312"/>
      <c r="E30" s="312"/>
      <c r="F30" s="312"/>
    </row>
    <row r="31" spans="2:6" ht="18" customHeight="1">
      <c r="B31" s="311" t="s">
        <v>1336</v>
      </c>
      <c r="C31" s="312"/>
      <c r="D31" s="312"/>
      <c r="E31" s="312"/>
      <c r="F31" s="312"/>
    </row>
    <row r="32" spans="2:6" ht="18" customHeight="1">
      <c r="B32" s="314"/>
      <c r="C32" s="314"/>
      <c r="D32" s="314"/>
      <c r="E32" s="314"/>
      <c r="F32" s="314"/>
    </row>
    <row r="33" spans="2:6" ht="18" customHeight="1">
      <c r="B33" s="309" t="s">
        <v>1045</v>
      </c>
      <c r="C33" s="316"/>
      <c r="D33" s="316"/>
      <c r="E33" s="316"/>
      <c r="F33" s="316"/>
    </row>
    <row r="36" spans="2:6" ht="24" customHeight="1">
      <c r="B36" s="48" t="s">
        <v>1041</v>
      </c>
      <c r="C36" s="263">
        <f>C10</f>
        <v>0</v>
      </c>
      <c r="D36" s="263">
        <f t="shared" ref="D36:F36" si="6">D10</f>
        <v>0</v>
      </c>
      <c r="E36" s="263">
        <f t="shared" si="6"/>
        <v>365</v>
      </c>
      <c r="F36" s="263">
        <f t="shared" si="6"/>
        <v>730</v>
      </c>
    </row>
    <row r="37" spans="2:6" ht="18" customHeight="1">
      <c r="B37" s="318" t="s">
        <v>1027</v>
      </c>
      <c r="C37" s="319">
        <f>+C12-C15-C16-C17-C19</f>
        <v>0</v>
      </c>
      <c r="D37" s="319">
        <f t="shared" ref="D37:F37" si="7">+D12-D15-D16-D17-D19</f>
        <v>0</v>
      </c>
      <c r="E37" s="319">
        <f t="shared" si="7"/>
        <v>0</v>
      </c>
      <c r="F37" s="319">
        <f t="shared" si="7"/>
        <v>0</v>
      </c>
    </row>
    <row r="38" spans="2:6" ht="18" customHeight="1">
      <c r="B38" s="318" t="s">
        <v>1028</v>
      </c>
      <c r="C38" s="320" t="str">
        <f>IFERROR(C41/C37,"NP")</f>
        <v>NP</v>
      </c>
      <c r="D38" s="320" t="str">
        <f t="shared" ref="D38:F38" si="8">IFERROR(D41/D37,"NP")</f>
        <v>NP</v>
      </c>
      <c r="E38" s="320" t="str">
        <f t="shared" si="8"/>
        <v>NP</v>
      </c>
      <c r="F38" s="320" t="str">
        <f t="shared" si="8"/>
        <v>NP</v>
      </c>
    </row>
    <row r="39" spans="2:6" ht="18" customHeight="1">
      <c r="B39" s="318" t="s">
        <v>1029</v>
      </c>
      <c r="C39" s="320" t="str">
        <f>IFERROR(C41/C28,"NP")</f>
        <v>NP</v>
      </c>
      <c r="D39" s="320" t="str">
        <f t="shared" ref="D39:F39" si="9">IFERROR(D41/D28,"NP")</f>
        <v>NP</v>
      </c>
      <c r="E39" s="320" t="str">
        <f t="shared" si="9"/>
        <v>NP</v>
      </c>
      <c r="F39" s="320" t="str">
        <f t="shared" si="9"/>
        <v>NP</v>
      </c>
    </row>
    <row r="40" spans="2:6" ht="18" customHeight="1">
      <c r="B40" s="318" t="s">
        <v>1030</v>
      </c>
      <c r="C40" s="319" t="str">
        <f>IFERROR(C42/C33,"NP")</f>
        <v>NP</v>
      </c>
      <c r="D40" s="319" t="str">
        <f t="shared" ref="D40:F40" si="10">IFERROR(D42/D33,"NP")</f>
        <v>NP</v>
      </c>
      <c r="E40" s="319" t="str">
        <f t="shared" si="10"/>
        <v>NP</v>
      </c>
      <c r="F40" s="319" t="str">
        <f t="shared" si="10"/>
        <v>NP</v>
      </c>
    </row>
    <row r="41" spans="2:6" ht="18" hidden="1" customHeight="1">
      <c r="B41" s="309" t="s">
        <v>1031</v>
      </c>
      <c r="C41" s="321">
        <f>C30+C31-C27-C25</f>
        <v>0</v>
      </c>
      <c r="D41" s="321">
        <f t="shared" ref="D41:F41" si="11">D30+D31-D27-D25</f>
        <v>0</v>
      </c>
      <c r="E41" s="321">
        <f t="shared" si="11"/>
        <v>0</v>
      </c>
      <c r="F41" s="321">
        <f t="shared" si="11"/>
        <v>0</v>
      </c>
    </row>
    <row r="42" spans="2:6" ht="18" hidden="1" customHeight="1">
      <c r="B42" s="309" t="s">
        <v>1042</v>
      </c>
      <c r="C42" s="321">
        <f>+C12-(C15+C17+C19)</f>
        <v>0</v>
      </c>
      <c r="D42" s="321">
        <f t="shared" ref="D42:F42" si="12">+D12-(D15+D17+D19)</f>
        <v>0</v>
      </c>
      <c r="E42" s="321">
        <f t="shared" si="12"/>
        <v>0</v>
      </c>
      <c r="F42" s="321">
        <f t="shared" si="12"/>
        <v>0</v>
      </c>
    </row>
    <row r="43" spans="2:6" ht="18" customHeight="1">
      <c r="B43" s="318" t="s">
        <v>1413</v>
      </c>
      <c r="C43" s="322" t="str">
        <f>IFERROR(C28/C23,"NP")</f>
        <v>NP</v>
      </c>
      <c r="D43" s="322" t="str">
        <f t="shared" ref="D43:F43" si="13">IFERROR(D28/D23,"NP")</f>
        <v>NP</v>
      </c>
      <c r="E43" s="322" t="str">
        <f t="shared" si="13"/>
        <v>NP</v>
      </c>
      <c r="F43" s="322" t="str">
        <f t="shared" si="13"/>
        <v>NP</v>
      </c>
    </row>
    <row r="44" spans="2:6" ht="18" hidden="1" customHeight="1">
      <c r="B44" s="23" t="s">
        <v>1245</v>
      </c>
      <c r="C44" s="160" t="str">
        <f>IFERROR((C30+C29+C28)/(C24+C25),"NP")</f>
        <v>NP</v>
      </c>
      <c r="D44" s="160" t="str">
        <f t="shared" ref="D44:F44" si="14">IFERROR((D30+D29+D28)/(D24+D25),"NP")</f>
        <v>NP</v>
      </c>
      <c r="E44" s="160" t="str">
        <f t="shared" si="14"/>
        <v>NP</v>
      </c>
      <c r="F44" s="160" t="str">
        <f t="shared" si="14"/>
        <v>NP</v>
      </c>
    </row>
    <row r="46" spans="2:6" ht="15.6">
      <c r="B46" s="21" t="s">
        <v>1229</v>
      </c>
    </row>
    <row r="47" spans="2:6" ht="99.6" customHeight="1">
      <c r="B47" s="369"/>
      <c r="C47" s="370"/>
      <c r="D47" s="370"/>
      <c r="E47" s="370"/>
      <c r="F47" s="371"/>
    </row>
    <row r="50" spans="2:2">
      <c r="B50" s="46" t="s">
        <v>1202</v>
      </c>
    </row>
  </sheetData>
  <sheetProtection algorithmName="SHA-512" hashValue="kGeTgPgSz7OhYY8skVVBIdBH8QAbM92nbCINRoGYyy1X1QfCC36Elw7LOnNYZRmM3fv2KzMOKg59gKNSStHXAw==" saltValue="hD5z+ExVNDhqrcReR/6Dhw=="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1"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D8" sqref="D8"/>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72" t="s">
        <v>1125</v>
      </c>
      <c r="C2" s="372"/>
      <c r="D2" s="372"/>
      <c r="E2" s="372"/>
      <c r="F2" s="372"/>
    </row>
    <row r="3" spans="2:6" ht="15.6">
      <c r="B3" s="323" t="s">
        <v>1414</v>
      </c>
      <c r="C3" s="264"/>
    </row>
    <row r="4" spans="2:6" ht="43.2">
      <c r="B4" s="330" t="s">
        <v>1314</v>
      </c>
      <c r="C4" s="331" t="s">
        <v>1062</v>
      </c>
      <c r="D4" s="331" t="s">
        <v>1063</v>
      </c>
      <c r="E4" s="331" t="s">
        <v>1052</v>
      </c>
      <c r="F4" s="331" t="s">
        <v>1053</v>
      </c>
    </row>
    <row r="5" spans="2:6">
      <c r="B5" s="324" t="s">
        <v>1054</v>
      </c>
      <c r="C5" s="325">
        <f>SUM(C6:C8)</f>
        <v>0</v>
      </c>
      <c r="D5" s="325">
        <f>SUM(D6:D8)</f>
        <v>0</v>
      </c>
    </row>
    <row r="6" spans="2:6" ht="18" customHeight="1">
      <c r="B6" s="326"/>
      <c r="C6" s="70"/>
      <c r="D6" s="70"/>
      <c r="E6" s="327"/>
      <c r="F6" s="328"/>
    </row>
    <row r="7" spans="2:6" ht="18" customHeight="1">
      <c r="B7" s="326"/>
      <c r="C7" s="70"/>
      <c r="D7" s="70"/>
      <c r="E7" s="327"/>
      <c r="F7" s="329"/>
    </row>
    <row r="8" spans="2:6" ht="18" customHeight="1">
      <c r="B8" s="326"/>
      <c r="C8" s="70"/>
      <c r="D8" s="70"/>
      <c r="E8" s="327"/>
      <c r="F8" s="329"/>
    </row>
    <row r="9" spans="2:6" ht="18" customHeight="1">
      <c r="B9" s="324" t="s">
        <v>1055</v>
      </c>
      <c r="C9" s="325">
        <f>SUM(C10:C12)</f>
        <v>0</v>
      </c>
      <c r="D9" s="325">
        <f>SUM(D10:D12)</f>
        <v>0</v>
      </c>
    </row>
    <row r="10" spans="2:6" ht="18" customHeight="1">
      <c r="B10" s="326"/>
      <c r="C10" s="70"/>
      <c r="D10" s="70"/>
      <c r="E10" s="327"/>
      <c r="F10" s="328"/>
    </row>
    <row r="11" spans="2:6" ht="18" customHeight="1">
      <c r="B11" s="326"/>
      <c r="C11" s="70"/>
      <c r="D11" s="70"/>
      <c r="E11" s="327"/>
      <c r="F11" s="329"/>
    </row>
    <row r="12" spans="2:6" ht="18" customHeight="1">
      <c r="B12" s="326"/>
      <c r="C12" s="70"/>
      <c r="D12" s="70"/>
      <c r="E12" s="327"/>
      <c r="F12" s="329"/>
    </row>
    <row r="13" spans="2:6" ht="18" customHeight="1">
      <c r="B13" s="324" t="s">
        <v>1056</v>
      </c>
      <c r="C13" s="325">
        <f>SUM(C14:C15)</f>
        <v>0</v>
      </c>
      <c r="D13" s="325">
        <f>SUM(D14:D15)</f>
        <v>0</v>
      </c>
    </row>
    <row r="14" spans="2:6" ht="18" customHeight="1">
      <c r="B14" s="326"/>
      <c r="C14" s="70"/>
      <c r="D14" s="70"/>
      <c r="E14" s="327"/>
      <c r="F14" s="328"/>
    </row>
    <row r="15" spans="2:6" ht="18" customHeight="1">
      <c r="B15" s="326"/>
      <c r="C15" s="70"/>
      <c r="D15" s="70"/>
      <c r="E15" s="327"/>
      <c r="F15" s="329"/>
    </row>
    <row r="16" spans="2:6">
      <c r="B16" s="22"/>
      <c r="C16" s="22"/>
      <c r="D16" s="22"/>
      <c r="E16" s="22"/>
      <c r="F16" s="22"/>
    </row>
    <row r="17" spans="2:6">
      <c r="B17" s="22"/>
      <c r="C17" s="22"/>
      <c r="D17" s="22"/>
      <c r="E17" s="22"/>
      <c r="F17" s="22"/>
    </row>
    <row r="18" spans="2:6" ht="28.8">
      <c r="B18" s="331" t="s">
        <v>1057</v>
      </c>
      <c r="C18" s="331" t="s">
        <v>1058</v>
      </c>
      <c r="D18" s="331" t="s">
        <v>1059</v>
      </c>
      <c r="E18" s="22"/>
      <c r="F18" s="22"/>
    </row>
    <row r="19" spans="2:6" ht="18" customHeight="1">
      <c r="B19" s="326"/>
      <c r="C19" s="70"/>
      <c r="D19" s="332"/>
      <c r="E19" s="22"/>
      <c r="F19" s="22"/>
    </row>
    <row r="20" spans="2:6" ht="18" customHeight="1">
      <c r="B20" s="326"/>
      <c r="C20" s="70"/>
      <c r="D20" s="332"/>
      <c r="E20" s="22"/>
      <c r="F20" s="22"/>
    </row>
    <row r="21" spans="2:6" ht="18" customHeight="1">
      <c r="B21" s="326"/>
      <c r="C21" s="70"/>
      <c r="D21" s="332"/>
      <c r="E21" s="22"/>
      <c r="F21" s="22"/>
    </row>
    <row r="22" spans="2:6" ht="18" customHeight="1">
      <c r="B22" s="326"/>
      <c r="C22" s="70"/>
      <c r="D22" s="332"/>
      <c r="E22" s="22"/>
      <c r="F22" s="22"/>
    </row>
    <row r="23" spans="2:6">
      <c r="B23" s="22"/>
      <c r="C23" s="22"/>
      <c r="D23" s="22"/>
      <c r="E23" s="22"/>
      <c r="F23" s="22"/>
    </row>
    <row r="24" spans="2:6" ht="28.8">
      <c r="B24" s="331" t="s">
        <v>1315</v>
      </c>
      <c r="C24" s="331" t="s">
        <v>1058</v>
      </c>
      <c r="D24" s="331" t="s">
        <v>1059</v>
      </c>
      <c r="E24" s="331" t="s">
        <v>1227</v>
      </c>
      <c r="F24" s="330" t="s">
        <v>1060</v>
      </c>
    </row>
    <row r="25" spans="2:6" ht="18" customHeight="1">
      <c r="B25" s="326"/>
      <c r="C25" s="70"/>
      <c r="D25" s="332"/>
      <c r="E25" s="329"/>
      <c r="F25" s="329"/>
    </row>
    <row r="26" spans="2:6" ht="18" customHeight="1">
      <c r="B26" s="326"/>
      <c r="C26" s="70"/>
      <c r="D26" s="332"/>
      <c r="E26" s="329"/>
      <c r="F26" s="329"/>
    </row>
    <row r="27" spans="2:6" ht="18" customHeight="1">
      <c r="B27" s="326"/>
      <c r="C27" s="70"/>
      <c r="D27" s="332"/>
      <c r="E27" s="329"/>
      <c r="F27" s="329"/>
    </row>
    <row r="28" spans="2:6" ht="18" customHeight="1">
      <c r="B28" s="326"/>
      <c r="C28" s="70"/>
      <c r="D28" s="332"/>
      <c r="E28" s="329"/>
      <c r="F28" s="329"/>
    </row>
    <row r="29" spans="2:6" ht="18" customHeight="1">
      <c r="B29" s="326"/>
      <c r="C29" s="70"/>
      <c r="D29" s="332"/>
      <c r="E29" s="329"/>
      <c r="F29" s="329"/>
    </row>
    <row r="30" spans="2:6">
      <c r="B30" s="22"/>
      <c r="C30" s="22"/>
      <c r="D30" s="22"/>
      <c r="E30" s="22"/>
      <c r="F30" s="22"/>
    </row>
    <row r="31" spans="2:6" ht="28.8">
      <c r="B31" s="331" t="s">
        <v>1316</v>
      </c>
      <c r="C31" s="331" t="s">
        <v>1058</v>
      </c>
      <c r="D31" s="331" t="s">
        <v>1061</v>
      </c>
      <c r="E31" s="331" t="str">
        <f>E24</f>
        <v>dogovorjeni rok plačil (št.dni)</v>
      </c>
      <c r="F31" s="330" t="s">
        <v>1060</v>
      </c>
    </row>
    <row r="32" spans="2:6" ht="18" customHeight="1">
      <c r="B32" s="326"/>
      <c r="C32" s="70"/>
      <c r="D32" s="332"/>
      <c r="E32" s="329"/>
      <c r="F32" s="329"/>
    </row>
    <row r="33" spans="2:6" ht="18" customHeight="1">
      <c r="B33" s="326"/>
      <c r="C33" s="70"/>
      <c r="D33" s="332"/>
      <c r="E33" s="329"/>
      <c r="F33" s="329"/>
    </row>
    <row r="34" spans="2:6" ht="18" customHeight="1">
      <c r="B34" s="326"/>
      <c r="C34" s="333"/>
      <c r="D34" s="332"/>
      <c r="E34" s="329"/>
      <c r="F34" s="329"/>
    </row>
    <row r="35" spans="2:6" ht="18" customHeight="1">
      <c r="B35" s="334"/>
      <c r="C35" s="333"/>
      <c r="D35" s="332"/>
      <c r="E35" s="329"/>
      <c r="F35" s="329"/>
    </row>
    <row r="36" spans="2:6" ht="18" customHeight="1">
      <c r="B36" s="334"/>
      <c r="C36" s="333"/>
      <c r="D36" s="332"/>
      <c r="E36" s="329"/>
      <c r="F36" s="329"/>
    </row>
    <row r="37" spans="2:6">
      <c r="B37" s="22"/>
      <c r="C37" s="22"/>
      <c r="D37" s="22"/>
      <c r="E37" s="22"/>
      <c r="F37" s="22"/>
    </row>
    <row r="38" spans="2:6" ht="28.8">
      <c r="B38" s="331" t="s">
        <v>2505</v>
      </c>
      <c r="C38" s="331" t="s">
        <v>1019</v>
      </c>
      <c r="D38" s="331" t="s">
        <v>1064</v>
      </c>
      <c r="E38" s="331" t="s">
        <v>1067</v>
      </c>
      <c r="F38" s="22"/>
    </row>
    <row r="39" spans="2:6" ht="18" customHeight="1">
      <c r="B39" s="324" t="s">
        <v>1065</v>
      </c>
      <c r="C39" s="335">
        <f>C40+C41</f>
        <v>0</v>
      </c>
      <c r="D39" s="159"/>
      <c r="F39" s="22"/>
    </row>
    <row r="40" spans="2:6" ht="18" customHeight="1">
      <c r="B40" s="334"/>
      <c r="C40" s="333"/>
      <c r="D40" s="60"/>
      <c r="E40" s="59"/>
      <c r="F40" s="22"/>
    </row>
    <row r="41" spans="2:6" ht="18" customHeight="1">
      <c r="B41" s="334"/>
      <c r="C41" s="333"/>
      <c r="D41" s="60"/>
      <c r="E41" s="59"/>
      <c r="F41" s="22"/>
    </row>
    <row r="42" spans="2:6" ht="18" customHeight="1">
      <c r="B42" s="324" t="s">
        <v>1066</v>
      </c>
      <c r="C42" s="335">
        <f>C43+C44</f>
        <v>0</v>
      </c>
      <c r="D42" s="159"/>
      <c r="F42" s="22"/>
    </row>
    <row r="43" spans="2:6" ht="18" customHeight="1">
      <c r="B43" s="334"/>
      <c r="C43" s="333"/>
      <c r="D43" s="60"/>
      <c r="E43" s="59"/>
      <c r="F43" s="22"/>
    </row>
    <row r="44" spans="2:6" ht="18" customHeight="1">
      <c r="B44" s="334"/>
      <c r="C44" s="333"/>
      <c r="D44" s="60"/>
      <c r="E44" s="59"/>
      <c r="F44" s="22"/>
    </row>
    <row r="45" spans="2:6">
      <c r="B45" s="22"/>
      <c r="C45" s="22"/>
      <c r="D45" s="22"/>
      <c r="E45" s="22"/>
      <c r="F45" s="22"/>
    </row>
    <row r="46" spans="2:6">
      <c r="B46" s="22"/>
      <c r="C46" s="22"/>
      <c r="D46" s="22"/>
      <c r="E46" s="22"/>
      <c r="F46" s="22"/>
    </row>
    <row r="47" spans="2:6">
      <c r="B47" s="331" t="s">
        <v>2500</v>
      </c>
      <c r="C47" s="331" t="s">
        <v>1019</v>
      </c>
      <c r="D47" s="331" t="s">
        <v>2504</v>
      </c>
      <c r="E47" s="331" t="s">
        <v>2503</v>
      </c>
      <c r="F47" s="22"/>
    </row>
    <row r="48" spans="2:6" ht="18" customHeight="1">
      <c r="B48" s="324" t="s">
        <v>2501</v>
      </c>
      <c r="C48" s="335">
        <f>SUM(C49:C50)</f>
        <v>0</v>
      </c>
      <c r="D48" s="159"/>
      <c r="F48" s="22"/>
    </row>
    <row r="49" spans="2:6" ht="18" customHeight="1">
      <c r="B49" s="334"/>
      <c r="C49" s="333"/>
      <c r="D49" s="60"/>
      <c r="E49" s="59"/>
      <c r="F49" s="22"/>
    </row>
    <row r="50" spans="2:6" ht="18" customHeight="1">
      <c r="B50" s="326"/>
      <c r="C50" s="333"/>
      <c r="D50" s="60"/>
      <c r="E50" s="59"/>
      <c r="F50" s="22"/>
    </row>
    <row r="51" spans="2:6" ht="18" customHeight="1">
      <c r="B51" s="324" t="s">
        <v>2502</v>
      </c>
      <c r="C51" s="335">
        <f>SUM(C52:C53)</f>
        <v>0</v>
      </c>
      <c r="D51" s="159"/>
      <c r="F51" s="22"/>
    </row>
    <row r="52" spans="2:6" ht="18" customHeight="1">
      <c r="B52" s="334"/>
      <c r="C52" s="333"/>
      <c r="D52" s="60"/>
      <c r="E52" s="59"/>
      <c r="F52" s="22"/>
    </row>
    <row r="53" spans="2:6" ht="18" customHeight="1">
      <c r="B53" s="334"/>
      <c r="C53" s="333"/>
      <c r="D53" s="60"/>
      <c r="E53" s="59"/>
      <c r="F53" s="22"/>
    </row>
    <row r="56" spans="2:6">
      <c r="B56" s="46" t="s">
        <v>1202</v>
      </c>
    </row>
  </sheetData>
  <sheetProtection algorithmName="SHA-512" hashValue="NiQiI0LH3DlkT5d0P2cFV5NokfJCx52JQJbTntfsSdgugtXIaAmJA5cZffnkBzBCKSBffBK5Q5ZQY59j78Db3g==" saltValue="N0RxMn2clNtVWcrXsCxXgg=="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3"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2" activePane="bottomLeft" state="frozen"/>
      <selection activeCell="B37" sqref="B37"/>
      <selection pane="bottomLeft" activeCell="B3" sqref="B3"/>
    </sheetView>
  </sheetViews>
  <sheetFormatPr defaultColWidth="9.109375" defaultRowHeight="14.4"/>
  <cols>
    <col min="1" max="1" width="45.109375" customWidth="1"/>
    <col min="2" max="2" width="69" customWidth="1"/>
    <col min="3" max="3" width="22.88671875" customWidth="1"/>
  </cols>
  <sheetData>
    <row r="1" spans="1:2" ht="23.4">
      <c r="A1" s="347" t="s">
        <v>1131</v>
      </c>
      <c r="B1" s="347"/>
    </row>
    <row r="2" spans="1:2" ht="15.6">
      <c r="A2" s="21"/>
    </row>
    <row r="3" spans="1:2" ht="40.950000000000003" customHeight="1">
      <c r="A3" s="85" t="s">
        <v>1000</v>
      </c>
      <c r="B3" s="188"/>
    </row>
    <row r="4" spans="1:2" ht="150" customHeight="1">
      <c r="A4" s="111" t="s">
        <v>2514</v>
      </c>
      <c r="B4" s="188"/>
    </row>
    <row r="5" spans="1:2" ht="34.950000000000003" customHeight="1">
      <c r="A5" s="85" t="s">
        <v>1071</v>
      </c>
      <c r="B5" s="189"/>
    </row>
    <row r="6" spans="1:2" ht="31.2" customHeight="1">
      <c r="A6" s="85" t="s">
        <v>1072</v>
      </c>
      <c r="B6" s="188"/>
    </row>
    <row r="7" spans="1:2" ht="36">
      <c r="A7" s="111" t="s">
        <v>2515</v>
      </c>
      <c r="B7" s="189"/>
    </row>
    <row r="8" spans="1:2" ht="54">
      <c r="A8" s="128" t="s">
        <v>1160</v>
      </c>
      <c r="B8" s="188"/>
    </row>
    <row r="9" spans="1:2" ht="34.950000000000003" customHeight="1">
      <c r="A9" s="111" t="s">
        <v>1376</v>
      </c>
      <c r="B9" s="188"/>
    </row>
    <row r="10" spans="1:2" ht="100.2" customHeight="1">
      <c r="A10" s="111" t="s">
        <v>2516</v>
      </c>
      <c r="B10" s="188"/>
    </row>
    <row r="11" spans="1:2" ht="100.2" customHeight="1">
      <c r="A11" s="111" t="s">
        <v>1349</v>
      </c>
      <c r="B11" s="188"/>
    </row>
    <row r="12" spans="1:2" ht="59.4" customHeight="1">
      <c r="A12" s="111" t="s">
        <v>1415</v>
      </c>
      <c r="B12" s="191"/>
    </row>
    <row r="13" spans="1:2" ht="25.2" customHeight="1">
      <c r="A13" s="112" t="s">
        <v>1126</v>
      </c>
      <c r="B13" s="240"/>
    </row>
    <row r="14" spans="1:2" ht="25.2" customHeight="1">
      <c r="A14" s="112" t="s">
        <v>1127</v>
      </c>
      <c r="B14" s="240"/>
    </row>
    <row r="15" spans="1:2" ht="150" customHeight="1">
      <c r="A15" s="111" t="s">
        <v>1350</v>
      </c>
      <c r="B15" s="192"/>
    </row>
    <row r="18" spans="1:1">
      <c r="A18" s="46" t="s">
        <v>1202</v>
      </c>
    </row>
  </sheetData>
  <sheetProtection algorithmName="SHA-512" hashValue="5YGJnJtEdqMB/83mZVoSp6aZ2XJR+wCoBcN5Rhr13N/fSbDgN1g3szaSH0p8ZHB+s9lQHtoYCT1cZqXn6CGQqw==" saltValue="4USc/xcDnjXdxCl6yhTE5w=="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4" activePane="bottomLeft" state="frozen"/>
      <selection pane="bottomLeft" activeCell="A8" sqref="A8"/>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6640625" customWidth="1"/>
  </cols>
  <sheetData>
    <row r="1" spans="1:5" ht="23.4">
      <c r="A1" s="347" t="s">
        <v>1050</v>
      </c>
      <c r="B1" s="347"/>
      <c r="C1" s="347"/>
      <c r="D1" s="347"/>
      <c r="E1" s="347"/>
    </row>
    <row r="3" spans="1:5" ht="30" customHeight="1">
      <c r="A3" s="109" t="s">
        <v>1013</v>
      </c>
      <c r="B3" s="109" t="s">
        <v>1014</v>
      </c>
      <c r="C3" s="109" t="s">
        <v>1015</v>
      </c>
      <c r="D3" s="109" t="s">
        <v>989</v>
      </c>
      <c r="E3" s="109" t="s">
        <v>1117</v>
      </c>
    </row>
    <row r="4" spans="1:5" ht="18" customHeight="1">
      <c r="A4" s="268" t="s">
        <v>1016</v>
      </c>
      <c r="B4" s="269">
        <f>SUM(B5:B10)</f>
        <v>0</v>
      </c>
      <c r="C4" s="269">
        <f>SUM(C5:C10)</f>
        <v>0</v>
      </c>
      <c r="D4" s="270" t="str">
        <f>IFERROR(B4/$B$21,"NP")</f>
        <v>NP</v>
      </c>
    </row>
    <row r="5" spans="1:5" ht="18" customHeight="1">
      <c r="A5" s="271" t="s">
        <v>1208</v>
      </c>
      <c r="B5" s="129"/>
      <c r="C5" s="129"/>
      <c r="D5" s="272" t="str">
        <f>IFERROR(B5/$B$21,"NP")</f>
        <v>NP</v>
      </c>
    </row>
    <row r="6" spans="1:5" ht="18" customHeight="1">
      <c r="A6" s="271" t="s">
        <v>2526</v>
      </c>
      <c r="B6" s="129"/>
      <c r="C6" s="129"/>
      <c r="D6" s="272" t="str">
        <f t="shared" ref="D6:D21" si="0">IFERROR(B6/$B$21,"NP")</f>
        <v>NP</v>
      </c>
    </row>
    <row r="7" spans="1:5" ht="18" customHeight="1">
      <c r="A7" s="271" t="s">
        <v>1417</v>
      </c>
      <c r="B7" s="129"/>
      <c r="C7" s="129"/>
      <c r="D7" s="272" t="str">
        <f t="shared" si="0"/>
        <v>NP</v>
      </c>
    </row>
    <row r="8" spans="1:5" ht="18" customHeight="1">
      <c r="A8" s="271" t="s">
        <v>1416</v>
      </c>
      <c r="B8" s="129"/>
      <c r="C8" s="129"/>
      <c r="D8" s="272" t="str">
        <f t="shared" si="0"/>
        <v>NP</v>
      </c>
    </row>
    <row r="9" spans="1:5" ht="31.2">
      <c r="A9" s="271" t="s">
        <v>2525</v>
      </c>
      <c r="B9" s="129"/>
      <c r="C9" s="129"/>
      <c r="D9" s="272" t="str">
        <f t="shared" si="0"/>
        <v>NP</v>
      </c>
    </row>
    <row r="10" spans="1:5" ht="18" customHeight="1">
      <c r="A10" s="271" t="s">
        <v>1209</v>
      </c>
      <c r="B10" s="129"/>
      <c r="C10" s="129"/>
      <c r="D10" s="272" t="str">
        <f t="shared" si="0"/>
        <v>NP</v>
      </c>
      <c r="E10" s="286"/>
    </row>
    <row r="11" spans="1:5" ht="18" customHeight="1">
      <c r="A11" s="268" t="s">
        <v>1017</v>
      </c>
      <c r="B11" s="269">
        <f>SUM(B12:B14)</f>
        <v>0</v>
      </c>
      <c r="C11" s="269">
        <f>SUM(C12:C14)</f>
        <v>0</v>
      </c>
      <c r="D11" s="270" t="str">
        <f t="shared" si="0"/>
        <v>NP</v>
      </c>
    </row>
    <row r="12" spans="1:5" ht="18" customHeight="1">
      <c r="A12" s="271" t="s">
        <v>1210</v>
      </c>
      <c r="B12" s="129"/>
      <c r="C12" s="129"/>
      <c r="D12" s="272" t="str">
        <f t="shared" si="0"/>
        <v>NP</v>
      </c>
    </row>
    <row r="13" spans="1:5" ht="18" customHeight="1">
      <c r="A13" s="271" t="s">
        <v>1211</v>
      </c>
      <c r="B13" s="129"/>
      <c r="C13" s="129"/>
      <c r="D13" s="272" t="str">
        <f t="shared" si="0"/>
        <v>NP</v>
      </c>
    </row>
    <row r="14" spans="1:5" ht="18" customHeight="1">
      <c r="A14" s="271" t="s">
        <v>1209</v>
      </c>
      <c r="B14" s="129"/>
      <c r="C14" s="129"/>
      <c r="D14" s="272" t="str">
        <f t="shared" si="0"/>
        <v>NP</v>
      </c>
      <c r="E14" s="286"/>
    </row>
    <row r="15" spans="1:5" ht="31.2">
      <c r="A15" s="268" t="s">
        <v>2527</v>
      </c>
      <c r="B15" s="269">
        <f>SUM(B16:B20)</f>
        <v>0</v>
      </c>
      <c r="C15" s="269">
        <f>SUM(C16:C20)</f>
        <v>0</v>
      </c>
      <c r="D15" s="270" t="str">
        <f t="shared" si="0"/>
        <v>NP</v>
      </c>
    </row>
    <row r="16" spans="1:5" ht="18" customHeight="1">
      <c r="A16" s="271" t="s">
        <v>1212</v>
      </c>
      <c r="B16" s="129"/>
      <c r="C16" s="129"/>
      <c r="D16" s="272" t="str">
        <f t="shared" si="0"/>
        <v>NP</v>
      </c>
    </row>
    <row r="17" spans="1:5" ht="18" customHeight="1">
      <c r="A17" s="271" t="s">
        <v>1213</v>
      </c>
      <c r="B17" s="129"/>
      <c r="C17" s="129"/>
      <c r="D17" s="272" t="str">
        <f t="shared" si="0"/>
        <v>NP</v>
      </c>
    </row>
    <row r="18" spans="1:5" ht="18" customHeight="1">
      <c r="A18" s="271" t="s">
        <v>1214</v>
      </c>
      <c r="B18" s="129"/>
      <c r="C18" s="129"/>
      <c r="D18" s="272" t="str">
        <f t="shared" si="0"/>
        <v>NP</v>
      </c>
    </row>
    <row r="19" spans="1:5" ht="18" customHeight="1">
      <c r="A19" s="271" t="s">
        <v>1215</v>
      </c>
      <c r="B19" s="129"/>
      <c r="C19" s="129"/>
      <c r="D19" s="272" t="str">
        <f t="shared" si="0"/>
        <v>NP</v>
      </c>
    </row>
    <row r="20" spans="1:5" ht="18" customHeight="1">
      <c r="A20" s="271" t="s">
        <v>1209</v>
      </c>
      <c r="B20" s="129"/>
      <c r="C20" s="129"/>
      <c r="D20" s="272" t="str">
        <f t="shared" si="0"/>
        <v>NP</v>
      </c>
      <c r="E20" s="286"/>
    </row>
    <row r="21" spans="1:5" ht="18" customHeight="1">
      <c r="A21" s="268" t="s">
        <v>1116</v>
      </c>
      <c r="B21" s="273">
        <f>B15+B11+B4</f>
        <v>0</v>
      </c>
      <c r="C21" s="273">
        <f>C15+C11+C4</f>
        <v>0</v>
      </c>
      <c r="D21" s="270" t="str">
        <f t="shared" si="0"/>
        <v>NP</v>
      </c>
    </row>
    <row r="24" spans="1:5">
      <c r="A24" s="46" t="s">
        <v>1202</v>
      </c>
    </row>
  </sheetData>
  <sheetProtection algorithmName="SHA-512" hashValue="pXAEFIFdfmrfnbzLePcDwZYubjKqOvLmDl8TEag4cH/x4/eRhaJJAcjb/1d939gmngRHzZBD9uM9asUlE4NxNw==" saltValue="iNkaAUk6NxSf3dVMHodK+w=="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topLeftCell="A5" zoomScaleNormal="100" workbookViewId="0">
      <selection activeCell="B14" sqref="B14:D14"/>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47" t="s">
        <v>1112</v>
      </c>
      <c r="B4" s="347"/>
      <c r="C4" s="347"/>
      <c r="D4" s="179"/>
    </row>
    <row r="6" spans="1:4" ht="49.5" customHeight="1">
      <c r="A6" s="109" t="s">
        <v>1018</v>
      </c>
      <c r="B6" s="109" t="s">
        <v>1019</v>
      </c>
      <c r="C6" s="109" t="s">
        <v>1020</v>
      </c>
      <c r="D6" s="109" t="s">
        <v>1195</v>
      </c>
    </row>
    <row r="7" spans="1:4" ht="25.2" customHeight="1">
      <c r="A7" s="110" t="s">
        <v>1021</v>
      </c>
      <c r="B7" s="129"/>
      <c r="C7" s="231" t="e">
        <f>B7/$B$10</f>
        <v>#DIV/0!</v>
      </c>
      <c r="D7" s="285"/>
    </row>
    <row r="8" spans="1:4" ht="25.2" customHeight="1">
      <c r="A8" s="110" t="s">
        <v>1022</v>
      </c>
      <c r="B8" s="129"/>
      <c r="C8" s="231" t="e">
        <f t="shared" ref="C8:C9" si="0">B8/$B$10</f>
        <v>#DIV/0!</v>
      </c>
      <c r="D8" s="285"/>
    </row>
    <row r="9" spans="1:4" ht="25.2" customHeight="1">
      <c r="A9" s="110" t="s">
        <v>1023</v>
      </c>
      <c r="B9" s="129"/>
      <c r="C9" s="231" t="e">
        <f t="shared" si="0"/>
        <v>#DIV/0!</v>
      </c>
      <c r="D9" s="287"/>
    </row>
    <row r="10" spans="1:4" ht="25.2" customHeight="1">
      <c r="A10" s="130" t="s">
        <v>1228</v>
      </c>
      <c r="B10" s="131">
        <f>SUM(B7:B9)</f>
        <v>0</v>
      </c>
      <c r="C10" s="132" t="str">
        <f>IFERROR(B10/$B$10,"NP")</f>
        <v>NP</v>
      </c>
      <c r="D10" s="274"/>
    </row>
    <row r="11" spans="1:4" ht="20.399999999999999" customHeight="1">
      <c r="A11" s="275" t="s">
        <v>1418</v>
      </c>
      <c r="B11" s="276">
        <f>'predračunska vrednost investici'!B21-'predračunska vrednost investici'!B21</f>
        <v>0</v>
      </c>
      <c r="C11" s="274"/>
      <c r="D11" s="274"/>
    </row>
    <row r="12" spans="1:4" ht="19.95" customHeight="1">
      <c r="A12" s="275" t="s">
        <v>1419</v>
      </c>
      <c r="B12" s="276">
        <f>'predračunska vrednost investici'!C21-'predračunska vrednost investici'!C21</f>
        <v>0</v>
      </c>
      <c r="C12" s="274"/>
      <c r="D12" s="274"/>
    </row>
    <row r="14" spans="1:4" ht="57" customHeight="1">
      <c r="A14" s="52" t="s">
        <v>1329</v>
      </c>
      <c r="B14" s="373"/>
      <c r="C14" s="374"/>
      <c r="D14" s="375"/>
    </row>
    <row r="16" spans="1:4">
      <c r="A16" s="46" t="s">
        <v>1202</v>
      </c>
    </row>
  </sheetData>
  <sheetProtection algorithmName="SHA-512" hashValue="vgiwNXfWLYOXi4o+0ufaIifm2a9VJMWJ2JiflKvZ/czTAloNFEOxFW/5jpa9RU8VGwfIXFmnLaLepfSJTaU6Ng==" saltValue="l+KMHDnBdlJ3gGUcYKzs+A==" spinCount="100000" sheet="1" objects="1" scenarios="1"/>
  <mergeCells count="2">
    <mergeCell ref="A4:C4"/>
    <mergeCell ref="B14:D1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scale="95" pageOrder="overThenDown" orientation="portrait" r:id="rId1"/>
  <headerFooter>
    <oddHeader>&amp;L&amp;G</oddHeader>
    <oddFooter>&amp;C&amp;P / &amp;N</oddFooter>
  </headerFooter>
  <legacyDrawing r:id="rId2"/>
  <legacyDrawingHF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C4" sqref="C4"/>
    </sheetView>
  </sheetViews>
  <sheetFormatPr defaultColWidth="9.109375" defaultRowHeight="14.4"/>
  <cols>
    <col min="1" max="1" width="59.44140625" bestFit="1" customWidth="1"/>
    <col min="2" max="2" width="12.33203125" bestFit="1" customWidth="1"/>
    <col min="3" max="8" width="15.6640625" customWidth="1"/>
  </cols>
  <sheetData>
    <row r="1" spans="1:8" ht="28.8">
      <c r="A1" s="376" t="s">
        <v>1128</v>
      </c>
      <c r="B1" s="376"/>
      <c r="C1" s="376"/>
      <c r="D1" s="376"/>
      <c r="E1" s="376"/>
      <c r="F1" s="376"/>
      <c r="G1" s="376"/>
      <c r="H1" s="376"/>
    </row>
    <row r="2" spans="1:8" ht="15.6">
      <c r="A2" s="43"/>
      <c r="B2" s="43"/>
      <c r="C2" s="43"/>
      <c r="D2" s="43"/>
      <c r="E2" s="43"/>
      <c r="F2" s="43"/>
      <c r="G2" s="43"/>
      <c r="H2" s="43"/>
    </row>
    <row r="3" spans="1:8" ht="41.4">
      <c r="B3" s="49" t="s">
        <v>1217</v>
      </c>
      <c r="C3" s="279" t="s">
        <v>1221</v>
      </c>
    </row>
    <row r="4" spans="1:8">
      <c r="A4" s="133" t="s">
        <v>1047</v>
      </c>
      <c r="B4" s="293" t="str">
        <f>IF(ISBLANK(C4),"",IFERROR(C4-365,""))</f>
        <v/>
      </c>
      <c r="C4" s="292"/>
      <c r="D4" s="293">
        <f>IFERROR(C4+365,"")</f>
        <v>365</v>
      </c>
      <c r="E4" s="293">
        <f>IFERROR(D4+365,"")</f>
        <v>730</v>
      </c>
      <c r="F4" s="293">
        <f>IFERROR(E4+366,"")</f>
        <v>1096</v>
      </c>
      <c r="G4" s="293">
        <f>IFERROR(F4+365,"")</f>
        <v>1461</v>
      </c>
      <c r="H4" s="293">
        <f>IFERROR(G4+365,"")</f>
        <v>1826</v>
      </c>
    </row>
    <row r="5" spans="1:8">
      <c r="A5" s="134" t="s">
        <v>1043</v>
      </c>
      <c r="B5" s="135">
        <f>SUM(B6:B8)</f>
        <v>0</v>
      </c>
      <c r="C5" s="136">
        <f t="shared" ref="C5:H5" si="0">SUM(C6:C8)</f>
        <v>0</v>
      </c>
      <c r="D5" s="135">
        <f t="shared" si="0"/>
        <v>0</v>
      </c>
      <c r="E5" s="135">
        <f t="shared" si="0"/>
        <v>0</v>
      </c>
      <c r="F5" s="135">
        <f t="shared" si="0"/>
        <v>0</v>
      </c>
      <c r="G5" s="135">
        <f t="shared" si="0"/>
        <v>0</v>
      </c>
      <c r="H5" s="135">
        <f t="shared" si="0"/>
        <v>0</v>
      </c>
    </row>
    <row r="6" spans="1:8" ht="18" customHeight="1">
      <c r="A6" s="137" t="s">
        <v>1239</v>
      </c>
      <c r="B6" s="219"/>
      <c r="C6" s="219"/>
      <c r="D6" s="219"/>
      <c r="E6" s="219"/>
      <c r="F6" s="219"/>
      <c r="G6" s="219"/>
      <c r="H6" s="219"/>
    </row>
    <row r="7" spans="1:8" ht="18" customHeight="1">
      <c r="A7" s="137" t="s">
        <v>1115</v>
      </c>
      <c r="B7" s="219"/>
      <c r="C7" s="219"/>
      <c r="D7" s="219"/>
      <c r="E7" s="219"/>
      <c r="F7" s="219"/>
      <c r="G7" s="219"/>
      <c r="H7" s="219"/>
    </row>
    <row r="8" spans="1:8" ht="18" customHeight="1">
      <c r="A8" s="137" t="s">
        <v>1312</v>
      </c>
      <c r="B8" s="219"/>
      <c r="C8" s="219"/>
      <c r="D8" s="219"/>
      <c r="E8" s="219"/>
      <c r="F8" s="219"/>
      <c r="G8" s="219"/>
      <c r="H8" s="219"/>
    </row>
    <row r="9" spans="1:8" ht="18" customHeight="1">
      <c r="A9" s="134" t="s">
        <v>1044</v>
      </c>
      <c r="B9" s="135">
        <f>SUM(B10:B16)</f>
        <v>0</v>
      </c>
      <c r="C9" s="135">
        <f t="shared" ref="C9:H9" si="1">SUM(C10:C16)</f>
        <v>0</v>
      </c>
      <c r="D9" s="135">
        <f t="shared" si="1"/>
        <v>0</v>
      </c>
      <c r="E9" s="135">
        <f t="shared" si="1"/>
        <v>0</v>
      </c>
      <c r="F9" s="135">
        <f t="shared" si="1"/>
        <v>0</v>
      </c>
      <c r="G9" s="135">
        <f t="shared" si="1"/>
        <v>0</v>
      </c>
      <c r="H9" s="135">
        <f t="shared" si="1"/>
        <v>0</v>
      </c>
    </row>
    <row r="10" spans="1:8" ht="18" customHeight="1">
      <c r="A10" s="137" t="s">
        <v>1076</v>
      </c>
      <c r="B10" s="220"/>
      <c r="C10" s="220"/>
      <c r="D10" s="220"/>
      <c r="E10" s="220"/>
      <c r="F10" s="220"/>
      <c r="G10" s="220"/>
      <c r="H10" s="220"/>
    </row>
    <row r="11" spans="1:8" ht="18" customHeight="1">
      <c r="A11" s="137" t="s">
        <v>1077</v>
      </c>
      <c r="B11" s="219"/>
      <c r="C11" s="219"/>
      <c r="D11" s="219"/>
      <c r="E11" s="219"/>
      <c r="F11" s="219"/>
      <c r="G11" s="219"/>
      <c r="H11" s="219"/>
    </row>
    <row r="12" spans="1:8" ht="18" customHeight="1">
      <c r="A12" s="137" t="s">
        <v>1078</v>
      </c>
      <c r="B12" s="219"/>
      <c r="C12" s="219"/>
      <c r="D12" s="219"/>
      <c r="E12" s="219"/>
      <c r="F12" s="219"/>
      <c r="G12" s="219"/>
      <c r="H12" s="219"/>
    </row>
    <row r="13" spans="1:8" ht="18" customHeight="1">
      <c r="A13" s="137" t="s">
        <v>1079</v>
      </c>
      <c r="B13" s="219"/>
      <c r="C13" s="219"/>
      <c r="D13" s="219"/>
      <c r="E13" s="219"/>
      <c r="F13" s="219"/>
      <c r="G13" s="219"/>
      <c r="H13" s="219"/>
    </row>
    <row r="14" spans="1:8" ht="18" customHeight="1">
      <c r="A14" s="137" t="s">
        <v>1080</v>
      </c>
      <c r="B14" s="219"/>
      <c r="C14" s="219"/>
      <c r="D14" s="219"/>
      <c r="E14" s="219"/>
      <c r="F14" s="219"/>
      <c r="G14" s="219"/>
      <c r="H14" s="219"/>
    </row>
    <row r="15" spans="1:8" ht="18" customHeight="1">
      <c r="A15" s="137" t="s">
        <v>1081</v>
      </c>
      <c r="B15" s="219"/>
      <c r="C15" s="219"/>
      <c r="D15" s="219"/>
      <c r="E15" s="219"/>
      <c r="F15" s="219"/>
      <c r="G15" s="219"/>
      <c r="H15" s="219"/>
    </row>
    <row r="16" spans="1:8" ht="18" customHeight="1">
      <c r="A16" s="137" t="s">
        <v>1390</v>
      </c>
      <c r="B16" s="219"/>
      <c r="C16" s="219"/>
      <c r="D16" s="219"/>
      <c r="E16" s="219"/>
      <c r="F16" s="219"/>
      <c r="G16" s="219"/>
      <c r="H16" s="219"/>
    </row>
    <row r="17" spans="1:8" ht="18" customHeight="1">
      <c r="A17" s="134" t="s">
        <v>1024</v>
      </c>
      <c r="B17" s="135">
        <f>B5-B9</f>
        <v>0</v>
      </c>
      <c r="C17" s="135">
        <f>C5-C9</f>
        <v>0</v>
      </c>
      <c r="D17" s="135">
        <f>D5-D9</f>
        <v>0</v>
      </c>
      <c r="E17" s="135">
        <f>E5-E9</f>
        <v>0</v>
      </c>
      <c r="F17" s="135">
        <f t="shared" ref="F17:H17" si="2">F5-F9</f>
        <v>0</v>
      </c>
      <c r="G17" s="135">
        <f t="shared" si="2"/>
        <v>0</v>
      </c>
      <c r="H17" s="135">
        <f t="shared" si="2"/>
        <v>0</v>
      </c>
    </row>
    <row r="18" spans="1:8" ht="18" customHeight="1">
      <c r="A18" s="138"/>
      <c r="B18" s="139"/>
    </row>
    <row r="19" spans="1:8" ht="18" customHeight="1">
      <c r="A19" s="133" t="s">
        <v>1048</v>
      </c>
      <c r="B19" s="293" t="str">
        <f>B4</f>
        <v/>
      </c>
      <c r="C19" s="293">
        <f>C4</f>
        <v>0</v>
      </c>
      <c r="D19" s="293">
        <f t="shared" ref="D19:H19" si="3">D4</f>
        <v>365</v>
      </c>
      <c r="E19" s="293">
        <f t="shared" si="3"/>
        <v>730</v>
      </c>
      <c r="F19" s="293">
        <f t="shared" si="3"/>
        <v>1096</v>
      </c>
      <c r="G19" s="293">
        <f t="shared" si="3"/>
        <v>1461</v>
      </c>
      <c r="H19" s="293">
        <f t="shared" si="3"/>
        <v>1826</v>
      </c>
    </row>
    <row r="20" spans="1:8" ht="18" customHeight="1">
      <c r="A20" s="134" t="s">
        <v>1025</v>
      </c>
      <c r="B20" s="135">
        <f>SUM(B21:B27)</f>
        <v>0</v>
      </c>
      <c r="C20" s="135">
        <f t="shared" ref="C20:H20" si="4">SUM(C21:C27)</f>
        <v>0</v>
      </c>
      <c r="D20" s="135">
        <f t="shared" si="4"/>
        <v>0</v>
      </c>
      <c r="E20" s="135">
        <f t="shared" si="4"/>
        <v>0</v>
      </c>
      <c r="F20" s="135">
        <f t="shared" si="4"/>
        <v>0</v>
      </c>
      <c r="G20" s="135">
        <f t="shared" si="4"/>
        <v>0</v>
      </c>
      <c r="H20" s="135">
        <f t="shared" si="4"/>
        <v>0</v>
      </c>
    </row>
    <row r="21" spans="1:8" ht="18" customHeight="1">
      <c r="A21" s="137" t="s">
        <v>1240</v>
      </c>
      <c r="B21" s="219"/>
      <c r="C21" s="219"/>
      <c r="D21" s="219"/>
      <c r="E21" s="219"/>
      <c r="F21" s="219"/>
      <c r="G21" s="219"/>
      <c r="H21" s="219"/>
    </row>
    <row r="22" spans="1:8" ht="18" customHeight="1">
      <c r="A22" s="137" t="s">
        <v>1161</v>
      </c>
      <c r="B22" s="219"/>
      <c r="C22" s="219"/>
      <c r="D22" s="219"/>
      <c r="E22" s="219"/>
      <c r="F22" s="219"/>
      <c r="G22" s="219"/>
      <c r="H22" s="219"/>
    </row>
    <row r="23" spans="1:8" ht="18" customHeight="1">
      <c r="A23" s="137" t="s">
        <v>1241</v>
      </c>
      <c r="B23" s="219"/>
      <c r="C23" s="219"/>
      <c r="D23" s="219"/>
      <c r="E23" s="219"/>
      <c r="F23" s="219"/>
      <c r="G23" s="219"/>
      <c r="H23" s="219"/>
    </row>
    <row r="24" spans="1:8" ht="18" customHeight="1">
      <c r="A24" s="140" t="s">
        <v>1162</v>
      </c>
      <c r="B24" s="221"/>
      <c r="C24" s="221"/>
      <c r="D24" s="221"/>
      <c r="E24" s="221"/>
      <c r="F24" s="221"/>
      <c r="G24" s="221"/>
      <c r="H24" s="221"/>
    </row>
    <row r="25" spans="1:8" ht="18" customHeight="1">
      <c r="A25" s="140" t="s">
        <v>1163</v>
      </c>
      <c r="B25" s="221"/>
      <c r="C25" s="221"/>
      <c r="D25" s="221"/>
      <c r="E25" s="221"/>
      <c r="F25" s="221"/>
      <c r="G25" s="221"/>
      <c r="H25" s="221"/>
    </row>
    <row r="26" spans="1:8" ht="18" customHeight="1">
      <c r="A26" s="140" t="s">
        <v>1164</v>
      </c>
      <c r="B26" s="221"/>
      <c r="C26" s="221"/>
      <c r="D26" s="221"/>
      <c r="E26" s="221"/>
      <c r="F26" s="221"/>
      <c r="G26" s="221"/>
      <c r="H26" s="221"/>
    </row>
    <row r="27" spans="1:8" ht="18" customHeight="1" thickBot="1">
      <c r="A27" s="141" t="s">
        <v>1165</v>
      </c>
      <c r="B27" s="222"/>
      <c r="C27" s="222"/>
      <c r="D27" s="222"/>
      <c r="E27" s="222"/>
      <c r="F27" s="222"/>
      <c r="G27" s="222"/>
      <c r="H27" s="222"/>
    </row>
    <row r="28" spans="1:8" ht="18" customHeight="1">
      <c r="A28" s="134" t="s">
        <v>1075</v>
      </c>
      <c r="B28" s="142">
        <f>SUM(B29:B34)</f>
        <v>0</v>
      </c>
      <c r="C28" s="142">
        <f t="shared" ref="C28:H28" si="5">SUM(C29:C34)</f>
        <v>0</v>
      </c>
      <c r="D28" s="142">
        <f t="shared" si="5"/>
        <v>0</v>
      </c>
      <c r="E28" s="142">
        <f t="shared" si="5"/>
        <v>0</v>
      </c>
      <c r="F28" s="142">
        <f t="shared" si="5"/>
        <v>0</v>
      </c>
      <c r="G28" s="142">
        <f t="shared" si="5"/>
        <v>0</v>
      </c>
      <c r="H28" s="142">
        <f t="shared" si="5"/>
        <v>0</v>
      </c>
    </row>
    <row r="29" spans="1:8" ht="18" customHeight="1">
      <c r="A29" s="143" t="s">
        <v>1166</v>
      </c>
      <c r="B29" s="219"/>
      <c r="C29" s="219"/>
      <c r="D29" s="219"/>
      <c r="E29" s="219"/>
      <c r="F29" s="219"/>
      <c r="G29" s="219"/>
      <c r="H29" s="219"/>
    </row>
    <row r="30" spans="1:8" ht="18" customHeight="1">
      <c r="A30" s="137" t="s">
        <v>1337</v>
      </c>
      <c r="B30" s="223"/>
      <c r="C30" s="224"/>
      <c r="D30" s="224"/>
      <c r="E30" s="224"/>
      <c r="F30" s="224"/>
      <c r="G30" s="224"/>
      <c r="H30" s="224"/>
    </row>
    <row r="31" spans="1:8" ht="18" customHeight="1">
      <c r="A31" s="137" t="s">
        <v>1167</v>
      </c>
      <c r="B31" s="219"/>
      <c r="C31" s="219"/>
      <c r="D31" s="219"/>
      <c r="E31" s="219"/>
      <c r="F31" s="219"/>
      <c r="G31" s="219"/>
      <c r="H31" s="219"/>
    </row>
    <row r="32" spans="1:8" ht="18" customHeight="1">
      <c r="A32" s="137" t="s">
        <v>1168</v>
      </c>
      <c r="B32" s="219"/>
      <c r="C32" s="219"/>
      <c r="D32" s="219"/>
      <c r="E32" s="219"/>
      <c r="F32" s="219"/>
      <c r="G32" s="219"/>
      <c r="H32" s="219"/>
    </row>
    <row r="33" spans="1:8" ht="18" customHeight="1">
      <c r="A33" s="137" t="s">
        <v>1242</v>
      </c>
      <c r="B33" s="219"/>
      <c r="C33" s="219"/>
      <c r="D33" s="219"/>
      <c r="E33" s="219"/>
      <c r="F33" s="219"/>
      <c r="G33" s="219"/>
      <c r="H33" s="219"/>
    </row>
    <row r="34" spans="1:8" ht="18" customHeight="1">
      <c r="A34" s="137" t="s">
        <v>1169</v>
      </c>
      <c r="B34" s="219"/>
      <c r="C34" s="219"/>
      <c r="D34" s="219"/>
      <c r="E34" s="219"/>
      <c r="F34" s="219"/>
      <c r="G34" s="219"/>
      <c r="H34" s="219"/>
    </row>
    <row r="35" spans="1:8" ht="18" customHeight="1">
      <c r="A35" s="8" t="s">
        <v>1046</v>
      </c>
    </row>
    <row r="36" spans="1:8" ht="18" customHeight="1">
      <c r="A36" s="134" t="s">
        <v>1045</v>
      </c>
      <c r="B36" s="225"/>
      <c r="C36" s="226"/>
      <c r="D36" s="226"/>
      <c r="E36" s="226"/>
      <c r="F36" s="226"/>
      <c r="G36" s="226"/>
      <c r="H36" s="226"/>
    </row>
    <row r="37" spans="1:8" ht="18" customHeight="1">
      <c r="C37" s="139"/>
    </row>
    <row r="38" spans="1:8" ht="18" customHeight="1">
      <c r="A38" s="144" t="s">
        <v>1041</v>
      </c>
      <c r="B38" s="294" t="str">
        <f>B4</f>
        <v/>
      </c>
      <c r="C38" s="294">
        <f>C4</f>
        <v>0</v>
      </c>
      <c r="D38" s="294">
        <f t="shared" ref="D38:H38" si="6">D4</f>
        <v>365</v>
      </c>
      <c r="E38" s="294">
        <f t="shared" si="6"/>
        <v>730</v>
      </c>
      <c r="F38" s="294">
        <f t="shared" si="6"/>
        <v>1096</v>
      </c>
      <c r="G38" s="294">
        <f t="shared" si="6"/>
        <v>1461</v>
      </c>
      <c r="H38" s="294">
        <f t="shared" si="6"/>
        <v>1826</v>
      </c>
    </row>
    <row r="39" spans="1:8" ht="18" customHeight="1">
      <c r="A39" s="134" t="s">
        <v>1027</v>
      </c>
      <c r="B39" s="145">
        <f>+B6+B7-B10-B11-B12-B14</f>
        <v>0</v>
      </c>
      <c r="C39" s="145">
        <f t="shared" ref="C39:H39" si="7">+C6+C7-C10-C11-C12-C14</f>
        <v>0</v>
      </c>
      <c r="D39" s="145">
        <f t="shared" si="7"/>
        <v>0</v>
      </c>
      <c r="E39" s="145">
        <f t="shared" si="7"/>
        <v>0</v>
      </c>
      <c r="F39" s="145">
        <f t="shared" si="7"/>
        <v>0</v>
      </c>
      <c r="G39" s="145">
        <f t="shared" si="7"/>
        <v>0</v>
      </c>
      <c r="H39" s="145">
        <f t="shared" si="7"/>
        <v>0</v>
      </c>
    </row>
    <row r="40" spans="1:8" ht="18" customHeight="1">
      <c r="A40" s="134" t="s">
        <v>1028</v>
      </c>
      <c r="B40" s="146" t="str">
        <f>IFERROR(B43/B39,"NP")</f>
        <v>NP</v>
      </c>
      <c r="C40" s="146" t="str">
        <f t="shared" ref="C40:H40" si="8">IFERROR(C43/C39,"NP")</f>
        <v>NP</v>
      </c>
      <c r="D40" s="146" t="str">
        <f t="shared" si="8"/>
        <v>NP</v>
      </c>
      <c r="E40" s="146" t="str">
        <f t="shared" si="8"/>
        <v>NP</v>
      </c>
      <c r="F40" s="146" t="str">
        <f t="shared" si="8"/>
        <v>NP</v>
      </c>
      <c r="G40" s="146" t="str">
        <f t="shared" si="8"/>
        <v>NP</v>
      </c>
      <c r="H40" s="146" t="str">
        <f t="shared" si="8"/>
        <v>NP</v>
      </c>
    </row>
    <row r="41" spans="1:8" ht="18" customHeight="1">
      <c r="A41" s="134" t="s">
        <v>1029</v>
      </c>
      <c r="B41" s="146" t="str">
        <f>IFERROR(B43/B29,"NP")</f>
        <v>NP</v>
      </c>
      <c r="C41" s="146" t="str">
        <f t="shared" ref="C41:H41" si="9">IFERROR(C43/C29,"NP")</f>
        <v>NP</v>
      </c>
      <c r="D41" s="146" t="str">
        <f t="shared" si="9"/>
        <v>NP</v>
      </c>
      <c r="E41" s="146" t="str">
        <f t="shared" si="9"/>
        <v>NP</v>
      </c>
      <c r="F41" s="146" t="str">
        <f t="shared" si="9"/>
        <v>NP</v>
      </c>
      <c r="G41" s="146" t="str">
        <f t="shared" si="9"/>
        <v>NP</v>
      </c>
      <c r="H41" s="146" t="str">
        <f t="shared" si="9"/>
        <v>NP</v>
      </c>
    </row>
    <row r="42" spans="1:8" ht="18" customHeight="1">
      <c r="A42" s="134" t="s">
        <v>1030</v>
      </c>
      <c r="B42" s="145" t="str">
        <f>IFERROR(B44/B36,"NP")</f>
        <v>NP</v>
      </c>
      <c r="C42" s="145" t="str">
        <f t="shared" ref="C42:H42" si="10">IFERROR(C44/C36,"NP")</f>
        <v>NP</v>
      </c>
      <c r="D42" s="145" t="str">
        <f t="shared" si="10"/>
        <v>NP</v>
      </c>
      <c r="E42" s="145" t="str">
        <f t="shared" si="10"/>
        <v>NP</v>
      </c>
      <c r="F42" s="145" t="str">
        <f t="shared" si="10"/>
        <v>NP</v>
      </c>
      <c r="G42" s="145" t="str">
        <f t="shared" si="10"/>
        <v>NP</v>
      </c>
      <c r="H42" s="145" t="str">
        <f t="shared" si="10"/>
        <v>NP</v>
      </c>
    </row>
    <row r="43" spans="1:8" ht="18" hidden="1" customHeight="1">
      <c r="A43" s="134" t="s">
        <v>1031</v>
      </c>
      <c r="B43" s="145">
        <f>(B32+B31)-(B24+B22+B26)</f>
        <v>0</v>
      </c>
      <c r="C43" s="145">
        <f t="shared" ref="C43:H43" si="11">(C32+C31)-(C24+C22+C26)</f>
        <v>0</v>
      </c>
      <c r="D43" s="145">
        <f t="shared" si="11"/>
        <v>0</v>
      </c>
      <c r="E43" s="145">
        <f t="shared" si="11"/>
        <v>0</v>
      </c>
      <c r="F43" s="145">
        <f t="shared" si="11"/>
        <v>0</v>
      </c>
      <c r="G43" s="145">
        <f t="shared" si="11"/>
        <v>0</v>
      </c>
      <c r="H43" s="145">
        <f t="shared" si="11"/>
        <v>0</v>
      </c>
    </row>
    <row r="44" spans="1:8" ht="18" hidden="1" customHeight="1">
      <c r="A44" s="134" t="s">
        <v>1042</v>
      </c>
      <c r="B44" s="145">
        <f>+B6+B7-(B10+B12+B14)</f>
        <v>0</v>
      </c>
      <c r="C44" s="145">
        <f t="shared" ref="C44:H44" si="12">+C6+C7-(C10+C12+C14)</f>
        <v>0</v>
      </c>
      <c r="D44" s="145">
        <f t="shared" si="12"/>
        <v>0</v>
      </c>
      <c r="E44" s="145">
        <f t="shared" si="12"/>
        <v>0</v>
      </c>
      <c r="F44" s="145">
        <f t="shared" si="12"/>
        <v>0</v>
      </c>
      <c r="G44" s="145">
        <f t="shared" si="12"/>
        <v>0</v>
      </c>
      <c r="H44" s="145">
        <f t="shared" si="12"/>
        <v>0</v>
      </c>
    </row>
    <row r="45" spans="1:8" ht="18" customHeight="1">
      <c r="A45" s="134" t="s">
        <v>1413</v>
      </c>
      <c r="B45" s="147" t="str">
        <f>IFERROR(B29/B28,"NP")</f>
        <v>NP</v>
      </c>
      <c r="C45" s="147" t="str">
        <f t="shared" ref="C45:H45" si="13">IFERROR(C29/C28,"NP")</f>
        <v>NP</v>
      </c>
      <c r="D45" s="147" t="str">
        <f t="shared" si="13"/>
        <v>NP</v>
      </c>
      <c r="E45" s="147" t="str">
        <f t="shared" si="13"/>
        <v>NP</v>
      </c>
      <c r="F45" s="147" t="str">
        <f t="shared" si="13"/>
        <v>NP</v>
      </c>
      <c r="G45" s="147" t="str">
        <f t="shared" si="13"/>
        <v>NP</v>
      </c>
      <c r="H45" s="147" t="str">
        <f t="shared" si="13"/>
        <v>NP</v>
      </c>
    </row>
    <row r="46" spans="1:8" ht="18" hidden="1" customHeight="1">
      <c r="A46" s="134" t="s">
        <v>1245</v>
      </c>
      <c r="B46" s="147" t="str">
        <f>IFERROR((B29+B30+B31)/(B21+B22),"NP")</f>
        <v>NP</v>
      </c>
      <c r="C46" s="147" t="str">
        <f t="shared" ref="C46:H46" si="14">IFERROR((C29+C30+C31)/(C21+C22),"NP")</f>
        <v>NP</v>
      </c>
      <c r="D46" s="147" t="str">
        <f t="shared" si="14"/>
        <v>NP</v>
      </c>
      <c r="E46" s="147" t="str">
        <f t="shared" si="14"/>
        <v>NP</v>
      </c>
      <c r="F46" s="147" t="str">
        <f t="shared" si="14"/>
        <v>NP</v>
      </c>
      <c r="G46" s="147" t="str">
        <f t="shared" si="14"/>
        <v>NP</v>
      </c>
      <c r="H46" s="147" t="str">
        <f t="shared" si="14"/>
        <v>NP</v>
      </c>
    </row>
    <row r="47" spans="1:8">
      <c r="C47" s="148"/>
    </row>
    <row r="49" spans="1:8" ht="15.6">
      <c r="A49" s="21" t="s">
        <v>1082</v>
      </c>
    </row>
    <row r="50" spans="1:8" ht="105.75" customHeight="1">
      <c r="A50" s="377"/>
      <c r="B50" s="378"/>
      <c r="C50" s="378"/>
      <c r="D50" s="378"/>
      <c r="E50" s="378"/>
      <c r="F50" s="378"/>
      <c r="G50" s="378"/>
      <c r="H50" s="379"/>
    </row>
    <row r="53" spans="1:8">
      <c r="A53" s="46" t="s">
        <v>1202</v>
      </c>
    </row>
  </sheetData>
  <sheetProtection algorithmName="SHA-512" hashValue="tjpEn6Ggxhy/Bcyon8hnaoBvrExKg1Bv7o2BFAhFtl6V4bMi293XXzmiqLWJHaXrWl3rZh3B23FkIR64gz9WHg==" saltValue="0x6dNN72fKE31lO8jqaTmQ=="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W2"/>
  <sheetViews>
    <sheetView topLeftCell="BQ1" zoomScale="130" zoomScaleNormal="130" workbookViewId="0">
      <selection activeCell="BV1" sqref="BV1"/>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48" bestFit="1" customWidth="1"/>
    <col min="9" max="9" width="12.109375" style="148"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48" bestFit="1" customWidth="1"/>
    <col min="31" max="31" width="41" style="148" bestFit="1" customWidth="1"/>
    <col min="32" max="32" width="34.6640625" style="148"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6640625" bestFit="1" customWidth="1"/>
    <col min="66" max="66" width="17" bestFit="1" customWidth="1"/>
    <col min="67" max="67" width="23" bestFit="1" customWidth="1"/>
    <col min="68" max="68" width="25.109375" bestFit="1" customWidth="1"/>
    <col min="69" max="69" width="27.6640625" bestFit="1" customWidth="1"/>
    <col min="70" max="70" width="22.6640625" bestFit="1" customWidth="1"/>
    <col min="71" max="71" width="18.5546875" bestFit="1" customWidth="1"/>
    <col min="73" max="73" width="9" customWidth="1"/>
  </cols>
  <sheetData>
    <row r="1" spans="1:75">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48" t="str" cm="1">
        <f t="array" aca="1" ref="H1" ca="1">INDIRECT(ADDRESS(COLUMN()+1,1,1,1,"SEZNAM za evidenco"))</f>
        <v>8-ZNESEK POSOJILA</v>
      </c>
      <c r="I1" s="148"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48" t="str" cm="1">
        <f t="array" aca="1" ref="AD1" ca="1">INDIRECT(ADDRESS(COLUMN()+1,1,1,1,"SEZNAM za evidenco"))</f>
        <v>30-stroški obdelave vloge</v>
      </c>
      <c r="AE1" s="148" t="str" cm="1">
        <f t="array" aca="1" ref="AE1" ca="1">INDIRECT(ADDRESS(COLUMN()+1,1,1,1,"SEZNAM za evidenco"))</f>
        <v>31-STROŠEK RC - 20% stroška od dane garancije</v>
      </c>
      <c r="AF1" s="148"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c r="BS1" t="str" cm="1">
        <f t="array" aca="1" ref="BS1" ca="1">INDIRECT(ADDRESS(COLUMN()+1,1,1,1,"SEZNAM za evidenco"))</f>
        <v>71-tip obrestne mere</v>
      </c>
      <c r="BT1" t="str" cm="1">
        <f t="array" aca="1" ref="BT1" ca="1">INDIRECT(ADDRESS(COLUMN()+1,1,1,1,"SEZNAM za evidenco"))</f>
        <v xml:space="preserve">72-število zaposlenih </v>
      </c>
      <c r="BU1" t="str" cm="1">
        <f t="array" aca="1" ref="BU1" ca="1">INDIRECT(ADDRESS(COLUMN()+1,1,1,1,"SEZNAM za evidenco"))</f>
        <v>73-višina de minimis pomoči</v>
      </c>
      <c r="BV1" t="str" cm="1">
        <f t="array" aca="1" ref="BV1" ca="1">INDIRECT(ADDRESS(COLUMN()+1,1,1,1,"SEZNAM za evidenco"))</f>
        <v>74-naslov banke</v>
      </c>
      <c r="BW1" t="str" cm="1">
        <f t="array" aca="1" ref="BW1" ca="1">INDIRECT(ADDRESS(COLUMN()+1,1,1,1,"SEZNAM za evidenco"))</f>
        <v>75-naziv in naslov banke</v>
      </c>
    </row>
    <row r="2" spans="1:75">
      <c r="A2" cm="1">
        <f t="array" aca="1" ref="A2" ca="1">INDIRECT(ADDRESS(COLUMN()+1,2,1,1,"SEZNAM za evidenco"))</f>
        <v>0</v>
      </c>
      <c r="B2" s="159"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59" cm="1">
        <f t="array" aca="1" ref="G2" ca="1">INDIRECT(ADDRESS(COLUMN()+1,2,1,1,"SEZNAM za evidenco"))</f>
        <v>0</v>
      </c>
      <c r="H2" s="148" cm="1">
        <f t="array" aca="1" ref="H2" ca="1">INDIRECT(ADDRESS(COLUMN()+1,2,1,1,"SEZNAM za evidenco"))</f>
        <v>0</v>
      </c>
      <c r="I2" s="148" cm="1">
        <f t="array" aca="1" ref="I2" ca="1">INDIRECT(ADDRESS(COLUMN()+1,2,1,1,"SEZNAM za evidenco"))</f>
        <v>0</v>
      </c>
      <c r="J2" cm="1">
        <f t="array" aca="1" ref="J2" ca="1">INDIRECT(ADDRESS(COLUMN()+1,2,1,1,"SEZNAM za evidenco"))</f>
        <v>0</v>
      </c>
      <c r="K2" t="str" cm="1">
        <f t="array" aca="1" ref="K2" ca="1">INDIRECT(ADDRESS(COLUMN()+1,2,1,1,"SEZNAM za evidenco"))</f>
        <v>investicije</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59"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59" cm="1">
        <f t="array" aca="1" ref="AB2" ca="1">INDIRECT(ADDRESS(COLUMN()+1,2,1,1,"SEZNAM za evidenco"))</f>
        <v>0</v>
      </c>
      <c r="AC2" t="str" cm="1">
        <f t="array" aca="1" ref="AC2" ca="1">INDIRECT(ADDRESS(COLUMN()+1,2,1,1,"SEZNAM za evidenco"))</f>
        <v>garancija</v>
      </c>
      <c r="AD2" s="148" cm="1">
        <f t="array" aca="1" ref="AD2" ca="1">INDIRECT(ADDRESS(COLUMN()+1,2,1,1,"SEZNAM za evidenco"))</f>
        <v>0</v>
      </c>
      <c r="AE2" s="148" cm="1">
        <f t="array" aca="1" ref="AE2" ca="1">INDIRECT(ADDRESS(COLUMN()+1,2,1,1,"SEZNAM za evidenco"))</f>
        <v>0</v>
      </c>
      <c r="AF2" s="148" cm="1">
        <f t="array" aca="1" ref="AF2" ca="1">INDIRECT(ADDRESS(COLUMN()+1,2,1,1,"SEZNAM za evidenco"))</f>
        <v>0</v>
      </c>
      <c r="AG2" cm="1">
        <f t="array" aca="1" ref="AG2" ca="1">INDIRECT(ADDRESS(COLUMN()+1,2,1,1,"SEZNAM za evidenco"))</f>
        <v>0</v>
      </c>
      <c r="AH2" s="159" cm="1">
        <f t="array" aca="1" ref="AH2" ca="1">INDIRECT(ADDRESS(COLUMN()+1,2,1,1,"SEZNAM za evidenco"))</f>
        <v>0</v>
      </c>
      <c r="AI2" s="159"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59" cm="1">
        <f t="array" aca="1" ref="AQ2" ca="1">INDIRECT(ADDRESS(COLUMN()+1,2,1,1,"SEZNAM za evidenco"))</f>
        <v>0</v>
      </c>
      <c r="AR2" s="159"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59"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33" cm="1">
        <f t="array" aca="1" ref="BG2" ca="1">INDIRECT(ADDRESS(COLUMN()+1,2,1,1,"SEZNAM za evidenco"))</f>
        <v>0</v>
      </c>
      <c r="BH2" cm="1">
        <f t="array" aca="1" ref="BH2" ca="1">INDIRECT(ADDRESS(COLUMN()+1,2,1,1,"SEZNAM za evidenco"))</f>
        <v>0</v>
      </c>
      <c r="BI2" cm="1">
        <f t="array" aca="1" ref="BI2" ca="1">INDIRECT(ADDRESS(COLUMN()+1,2,1,1,"SEZNAM za evidenco"))</f>
        <v>0</v>
      </c>
      <c r="BJ2" s="233" cm="1">
        <f t="array" aca="1" ref="BJ2" ca="1">INDIRECT(ADDRESS(COLUMN()+1,2,1,1,"SEZNAM za evidenco"))</f>
        <v>0</v>
      </c>
      <c r="BK2" cm="1">
        <f t="array" aca="1" ref="BK2" ca="1">INDIRECT(ADDRESS(COLUMN()+1,2,1,1,"SEZNAM za evidenco"))</f>
        <v>0</v>
      </c>
      <c r="BL2" cm="1">
        <f t="array" aca="1" ref="BL2" ca="1">INDIRECT(ADDRESS(COLUMN()+1,2,1,1,"SEZNAM za evidenco"))</f>
        <v>0</v>
      </c>
      <c r="BM2" s="166" cm="1">
        <f t="array" aca="1" ref="BM2" ca="1">INDIRECT(ADDRESS(COLUMN()+1,2,1,1,"SEZNAM za evidenco"))</f>
        <v>0</v>
      </c>
      <c r="BN2" s="166" cm="1">
        <f t="array" aca="1" ref="BN2" ca="1">INDIRECT(ADDRESS(COLUMN()+1,2,1,1,"SEZNAM za evidenco"))</f>
        <v>0</v>
      </c>
      <c r="BO2" s="166" cm="1">
        <f t="array" aca="1" ref="BO2" ca="1">INDIRECT(ADDRESS(COLUMN()+1,2,1,1,"SEZNAM za evidenco"))</f>
        <v>0</v>
      </c>
      <c r="BP2" s="166" t="str" cm="1">
        <f t="array" aca="1" ref="BP2" ca="1">INDIRECT(ADDRESS(COLUMN()+1,2,1,1,"SEZNAM za evidenco"))</f>
        <v xml:space="preserve">, </v>
      </c>
      <c r="BQ2" s="166" t="str" cm="1">
        <f t="array" aca="1" ref="BQ2" ca="1">INDIRECT(ADDRESS(COLUMN()+1,2,1,1,"SEZNAM za evidenco"))</f>
        <v xml:space="preserve">, </v>
      </c>
      <c r="BR2" s="166" t="str" cm="1">
        <f t="array" aca="1" ref="BR2" ca="1">INDIRECT(ADDRESS(COLUMN()+1,2,1,1,"SEZNAM za evidenco"))</f>
        <v xml:space="preserve">, </v>
      </c>
      <c r="BS2" cm="1">
        <f t="array" aca="1" ref="BS2" ca="1">INDIRECT(ADDRESS(COLUMN()+1,2,1,1,"SEZNAM za evidenco"))</f>
        <v>0</v>
      </c>
      <c r="BT2" cm="1">
        <f t="array" aca="1" ref="BT2" ca="1">INDIRECT(ADDRESS(COLUMN()+1,2,1,1,"SEZNAM za evidenco"))</f>
        <v>0</v>
      </c>
      <c r="BU2" s="343" cm="1">
        <f t="array" aca="1" ref="BU2" ca="1">INDIRECT(ADDRESS(COLUMN()+1,2,1,1,"SEZNAM za evidenco"))</f>
        <v>0</v>
      </c>
      <c r="BV2" t="e" cm="1">
        <f t="array" aca="1" ref="BV2" ca="1">INDIRECT(ADDRESS(COLUMN()+1,2,1,1,"SEZNAM za evidenco"))</f>
        <v>#N/A</v>
      </c>
      <c r="BW2" t="e" cm="1">
        <f t="array" aca="1" ref="BW2" ca="1">INDIRECT(ADDRESS(COLUMN()+1,2,1,1,"SEZNAM za evidenco"))</f>
        <v>#N/A</v>
      </c>
    </row>
  </sheetData>
  <sheetProtection algorithmName="SHA-512" hashValue="w3MQl493XlJUs4xo9nUxDR8tkEG9foqN11HSIOXWHiGFvV1sV8QTPZccneApq/w5DLmyo1aiJ52S+gdQTbsB2g==" saltValue="1gQdz+ZcO+uBgWx2PH1SWQ=="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47" t="s">
        <v>1132</v>
      </c>
      <c r="C2" s="347"/>
    </row>
    <row r="3" spans="2:4" ht="15.6">
      <c r="B3" s="21"/>
    </row>
    <row r="4" spans="2:4" ht="34.950000000000003" customHeight="1">
      <c r="B4" s="85" t="s">
        <v>1133</v>
      </c>
      <c r="C4" s="380"/>
      <c r="D4" s="380"/>
    </row>
    <row r="5" spans="2:4" ht="60" customHeight="1">
      <c r="B5" s="111" t="s">
        <v>1348</v>
      </c>
      <c r="C5" s="380"/>
      <c r="D5" s="381"/>
    </row>
    <row r="6" spans="2:4" ht="32.4">
      <c r="B6" s="111" t="s">
        <v>1385</v>
      </c>
      <c r="C6" s="380"/>
      <c r="D6" s="382"/>
    </row>
    <row r="7" spans="2:4" ht="36">
      <c r="B7" s="111" t="s">
        <v>1377</v>
      </c>
      <c r="C7" s="383"/>
      <c r="D7" s="383"/>
    </row>
    <row r="8" spans="2:4" ht="34.950000000000003" customHeight="1">
      <c r="B8" s="111" t="s">
        <v>1389</v>
      </c>
      <c r="C8" s="380"/>
      <c r="D8" s="380"/>
    </row>
    <row r="9" spans="2:4" ht="34.950000000000003" customHeight="1">
      <c r="B9" s="111" t="s">
        <v>1346</v>
      </c>
      <c r="C9" s="384" t="s">
        <v>1386</v>
      </c>
      <c r="D9" s="384"/>
    </row>
    <row r="10" spans="2:4" ht="25.2" customHeight="1">
      <c r="B10" s="112" t="s">
        <v>1134</v>
      </c>
      <c r="C10" s="385"/>
      <c r="D10" s="385"/>
    </row>
    <row r="11" spans="2:4" ht="25.2" customHeight="1">
      <c r="B11" s="112" t="s">
        <v>1135</v>
      </c>
      <c r="C11" s="385"/>
      <c r="D11" s="385"/>
    </row>
    <row r="12" spans="2:4" ht="60" customHeight="1">
      <c r="B12" s="111" t="s">
        <v>1347</v>
      </c>
      <c r="C12" s="385"/>
      <c r="D12" s="385"/>
    </row>
    <row r="13" spans="2:4" ht="18">
      <c r="B13" s="113"/>
      <c r="C13" s="26"/>
      <c r="D13" s="26"/>
    </row>
    <row r="14" spans="2:4" s="21" customFormat="1" ht="18" customHeight="1">
      <c r="B14" s="42" t="s">
        <v>1143</v>
      </c>
      <c r="C14" s="114"/>
      <c r="D14" s="42" t="s">
        <v>1148</v>
      </c>
    </row>
    <row r="15" spans="2:4" ht="18" customHeight="1">
      <c r="B15" s="115"/>
      <c r="C15" s="114" t="s">
        <v>1144</v>
      </c>
      <c r="D15" s="116"/>
    </row>
    <row r="16" spans="2:4" ht="18" customHeight="1">
      <c r="B16" s="26"/>
      <c r="C16" s="114" t="s">
        <v>1145</v>
      </c>
      <c r="D16" s="116"/>
    </row>
    <row r="17" spans="2:4" ht="18" customHeight="1">
      <c r="B17" s="26"/>
      <c r="C17" s="114" t="s">
        <v>1146</v>
      </c>
      <c r="D17" s="116"/>
    </row>
    <row r="18" spans="2:4" ht="18" customHeight="1">
      <c r="B18" s="26"/>
      <c r="C18" s="114" t="s">
        <v>1147</v>
      </c>
      <c r="D18" s="116"/>
    </row>
    <row r="19" spans="2:4" ht="18">
      <c r="B19" s="26"/>
      <c r="C19" s="26"/>
      <c r="D19" s="26"/>
    </row>
    <row r="20" spans="2:4" ht="36">
      <c r="B20" s="117" t="s">
        <v>1136</v>
      </c>
      <c r="C20" s="117" t="s">
        <v>1138</v>
      </c>
      <c r="D20" s="117" t="s">
        <v>1137</v>
      </c>
    </row>
    <row r="21" spans="2:4" ht="25.2" customHeight="1">
      <c r="B21" s="118" t="s">
        <v>1021</v>
      </c>
      <c r="C21" s="119"/>
      <c r="D21" s="120" t="str">
        <f>IFERROR(C21/$C$24,"NP")</f>
        <v>NP</v>
      </c>
    </row>
    <row r="22" spans="2:4" ht="25.2" customHeight="1">
      <c r="B22" s="118" t="s">
        <v>1139</v>
      </c>
      <c r="C22" s="119"/>
      <c r="D22" s="120" t="str">
        <f t="shared" ref="D22:D23" si="0">IFERROR(C22/$C$24,"NP")</f>
        <v>NP</v>
      </c>
    </row>
    <row r="23" spans="2:4" ht="25.2" customHeight="1">
      <c r="B23" s="118" t="s">
        <v>1023</v>
      </c>
      <c r="C23" s="119"/>
      <c r="D23" s="120" t="str">
        <f t="shared" si="0"/>
        <v>NP</v>
      </c>
    </row>
    <row r="24" spans="2:4" ht="25.2" customHeight="1">
      <c r="B24" s="118" t="s">
        <v>1009</v>
      </c>
      <c r="C24" s="121">
        <f>SUM(C21:C23)</f>
        <v>0</v>
      </c>
      <c r="D24" s="122">
        <f>SUM(D21:D23)</f>
        <v>0</v>
      </c>
    </row>
    <row r="25" spans="2:4" ht="18">
      <c r="B25" s="26"/>
      <c r="C25" s="26"/>
      <c r="D25" s="26"/>
    </row>
    <row r="26" spans="2:4" ht="34.950000000000003" customHeight="1">
      <c r="B26" s="117" t="s">
        <v>1140</v>
      </c>
      <c r="C26" s="117" t="s">
        <v>1141</v>
      </c>
      <c r="D26" s="117" t="s">
        <v>989</v>
      </c>
    </row>
    <row r="27" spans="2:4" ht="18" customHeight="1">
      <c r="B27" s="123"/>
      <c r="C27" s="119"/>
      <c r="D27" s="124" t="str">
        <f>IFERROR(C27/$C$43,"NP")</f>
        <v>NP</v>
      </c>
    </row>
    <row r="28" spans="2:4" ht="18" customHeight="1">
      <c r="B28" s="123"/>
      <c r="C28" s="119"/>
      <c r="D28" s="124" t="str">
        <f t="shared" ref="D28:D43" si="1">IFERROR(C28/$C$43,"NP")</f>
        <v>NP</v>
      </c>
    </row>
    <row r="29" spans="2:4" ht="18" customHeight="1">
      <c r="B29" s="123"/>
      <c r="C29" s="119"/>
      <c r="D29" s="124" t="str">
        <f t="shared" si="1"/>
        <v>NP</v>
      </c>
    </row>
    <row r="30" spans="2:4" ht="18" customHeight="1">
      <c r="B30" s="123"/>
      <c r="C30" s="119"/>
      <c r="D30" s="124" t="str">
        <f t="shared" si="1"/>
        <v>NP</v>
      </c>
    </row>
    <row r="31" spans="2:4" ht="18" customHeight="1">
      <c r="B31" s="123"/>
      <c r="C31" s="119"/>
      <c r="D31" s="124" t="str">
        <f t="shared" si="1"/>
        <v>NP</v>
      </c>
    </row>
    <row r="32" spans="2:4" ht="18" customHeight="1">
      <c r="B32" s="123"/>
      <c r="C32" s="119"/>
      <c r="D32" s="124" t="str">
        <f t="shared" si="1"/>
        <v>NP</v>
      </c>
    </row>
    <row r="33" spans="2:4" ht="18" customHeight="1">
      <c r="B33" s="123"/>
      <c r="C33" s="119"/>
      <c r="D33" s="124" t="str">
        <f t="shared" si="1"/>
        <v>NP</v>
      </c>
    </row>
    <row r="34" spans="2:4" ht="18" customHeight="1">
      <c r="B34" s="123"/>
      <c r="C34" s="119"/>
      <c r="D34" s="124" t="str">
        <f t="shared" si="1"/>
        <v>NP</v>
      </c>
    </row>
    <row r="35" spans="2:4" ht="18" customHeight="1">
      <c r="B35" s="123"/>
      <c r="C35" s="119"/>
      <c r="D35" s="124" t="str">
        <f t="shared" si="1"/>
        <v>NP</v>
      </c>
    </row>
    <row r="36" spans="2:4" ht="18" customHeight="1">
      <c r="B36" s="123"/>
      <c r="C36" s="119"/>
      <c r="D36" s="124" t="str">
        <f t="shared" si="1"/>
        <v>NP</v>
      </c>
    </row>
    <row r="37" spans="2:4" ht="18" customHeight="1">
      <c r="B37" s="123"/>
      <c r="C37" s="119"/>
      <c r="D37" s="124" t="str">
        <f t="shared" si="1"/>
        <v>NP</v>
      </c>
    </row>
    <row r="38" spans="2:4" ht="18" customHeight="1">
      <c r="B38" s="123"/>
      <c r="C38" s="119"/>
      <c r="D38" s="124" t="str">
        <f t="shared" si="1"/>
        <v>NP</v>
      </c>
    </row>
    <row r="39" spans="2:4" ht="18" customHeight="1">
      <c r="B39" s="123"/>
      <c r="C39" s="119"/>
      <c r="D39" s="124" t="str">
        <f t="shared" si="1"/>
        <v>NP</v>
      </c>
    </row>
    <row r="40" spans="2:4" ht="18" customHeight="1">
      <c r="B40" s="123"/>
      <c r="C40" s="119"/>
      <c r="D40" s="124" t="str">
        <f t="shared" si="1"/>
        <v>NP</v>
      </c>
    </row>
    <row r="41" spans="2:4" ht="18" customHeight="1">
      <c r="B41" s="123"/>
      <c r="C41" s="119"/>
      <c r="D41" s="124" t="str">
        <f t="shared" si="1"/>
        <v>NP</v>
      </c>
    </row>
    <row r="42" spans="2:4" ht="18" customHeight="1">
      <c r="B42" s="123"/>
      <c r="C42" s="119"/>
      <c r="D42" s="124" t="str">
        <f t="shared" si="1"/>
        <v>NP</v>
      </c>
    </row>
    <row r="43" spans="2:4" ht="18" customHeight="1">
      <c r="B43" s="125" t="s">
        <v>1142</v>
      </c>
      <c r="C43" s="126">
        <f>SUM(C27:C42)</f>
        <v>0</v>
      </c>
      <c r="D43" s="127" t="str">
        <f t="shared" si="1"/>
        <v>NP</v>
      </c>
    </row>
    <row r="46" spans="2:4">
      <c r="B46" s="46" t="s">
        <v>1202</v>
      </c>
    </row>
  </sheetData>
  <sheetProtection algorithmName="SHA-512" hashValue="L6qFQxVfa7SxIwzuyssd2O4Fsf+ZW301xbY5/wvCxu2AB8AnH6p2Y2Crq6DstuJpCDUaxigklvh72cxBHcZKYg==" saltValue="/2LxH3oxmtiDcrNChXf+Rg==" spinCount="100000" sheet="1" objects="1" scenarios="1"/>
  <mergeCells count="10">
    <mergeCell ref="C8:D8"/>
    <mergeCell ref="C9:D9"/>
    <mergeCell ref="C10:D10"/>
    <mergeCell ref="C11:D11"/>
    <mergeCell ref="C12:D12"/>
    <mergeCell ref="B2:C2"/>
    <mergeCell ref="C4:D4"/>
    <mergeCell ref="C5:D5"/>
    <mergeCell ref="C6:D6"/>
    <mergeCell ref="C7:D7"/>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78" r:id="rId5"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5" name="CheckBox1"/>
      </mc:Fallback>
    </mc:AlternateContent>
    <mc:AlternateContent xmlns:mc="http://schemas.openxmlformats.org/markup-compatibility/2006">
      <mc:Choice Requires="x14">
        <control shapeId="54279" r:id="rId7"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7" name="CheckBox2"/>
      </mc:Fallback>
    </mc:AlternateContent>
    <mc:AlternateContent xmlns:mc="http://schemas.openxmlformats.org/markup-compatibility/2006">
      <mc:Choice Requires="x14">
        <control shapeId="54280" r:id="rId8"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8" name="CheckBox3"/>
      </mc:Fallback>
    </mc:AlternateContent>
    <mc:AlternateContent xmlns:mc="http://schemas.openxmlformats.org/markup-compatibility/2006">
      <mc:Choice Requires="x14">
        <control shapeId="54281" r:id="rId9"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9" name="CheckBox4"/>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1:E210"/>
  <sheetViews>
    <sheetView showGridLines="0" topLeftCell="A23" zoomScaleNormal="100" workbookViewId="0">
      <selection activeCell="B2" sqref="B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1" spans="2:4" ht="23.4">
      <c r="B1" s="347" t="s">
        <v>1032</v>
      </c>
      <c r="C1" s="347"/>
      <c r="D1" s="347"/>
    </row>
    <row r="2" spans="2:4" ht="21">
      <c r="B2" s="186" t="s">
        <v>2551</v>
      </c>
      <c r="C2" s="297"/>
    </row>
    <row r="3" spans="2:4">
      <c r="D3" s="51"/>
    </row>
    <row r="4" spans="2:4">
      <c r="C4"/>
    </row>
    <row r="5" spans="2:4">
      <c r="C5" s="51"/>
      <c r="D5" s="51"/>
    </row>
    <row r="6" spans="2:4">
      <c r="C6"/>
    </row>
    <row r="7" spans="2:4">
      <c r="C7" s="51"/>
      <c r="D7" s="51"/>
    </row>
    <row r="8" spans="2:4" ht="43.5" customHeight="1">
      <c r="C8"/>
    </row>
    <row r="9" spans="2:4">
      <c r="C9" s="51"/>
      <c r="D9" s="51"/>
    </row>
    <row r="22" ht="71.25" customHeight="1"/>
    <row r="24" ht="61.2" customHeight="1"/>
    <row r="26" ht="26.25" customHeight="1"/>
    <row r="36" spans="2:4">
      <c r="B36"/>
    </row>
    <row r="40" spans="2:4" ht="15.6">
      <c r="B40" s="336" t="str">
        <f>_xlfn.CONCAT("Datum oddaje vloge:")</f>
        <v>Datum oddaje vloge:</v>
      </c>
      <c r="C40" s="51"/>
      <c r="D40" s="78" t="str">
        <f>IF(ISBLANK(RngDatumVloge),"Manjka datum vloge na zavihku Splošno!",TEXT(RngDatumVloge,"dd.mm.yyyy"))</f>
        <v>Manjka datum vloge na zavihku Splošno!</v>
      </c>
    </row>
    <row r="42" spans="2:4" ht="15.6">
      <c r="B42" s="21" t="s">
        <v>1220</v>
      </c>
      <c r="C42" s="337"/>
      <c r="D42" s="338">
        <f>Splošno!D29</f>
        <v>0</v>
      </c>
    </row>
    <row r="43" spans="2:4">
      <c r="B43" s="337"/>
      <c r="C43" s="337"/>
      <c r="D43" s="337"/>
    </row>
    <row r="44" spans="2:4" ht="15.6">
      <c r="B44" s="21" t="s">
        <v>1330</v>
      </c>
      <c r="C44" s="337"/>
      <c r="D44" s="337"/>
    </row>
    <row r="46" spans="2:4" ht="15.6">
      <c r="D46" s="339" t="s">
        <v>1400</v>
      </c>
    </row>
    <row r="47" spans="2:4" ht="15.6">
      <c r="D47" s="339"/>
    </row>
    <row r="48" spans="2:4" ht="15.6">
      <c r="D48" s="340" t="s">
        <v>1226</v>
      </c>
    </row>
    <row r="49" spans="3:4">
      <c r="D49" s="298" t="s">
        <v>1399</v>
      </c>
    </row>
    <row r="51" spans="3:4">
      <c r="C51" s="46" t="s">
        <v>1202</v>
      </c>
    </row>
    <row r="210" spans="5:5" hidden="1">
      <c r="E210" s="18" t="b">
        <v>0</v>
      </c>
    </row>
  </sheetData>
  <sheetProtection algorithmName="SHA-512" hashValue="AmE7yc3cRrzctblQaO4iaxaH8UiHSPei8/5iaiTOeM2HQOsksJKf3dpnnYF/uGujdKxpAxVKUAWJzsDRdSMsKA==" saltValue="prQK9czlJasDz5EdDgSXWA==" spinCount="100000" sheet="1" objects="1" scenarios="1"/>
  <mergeCells count="1">
    <mergeCell ref="B1:D1"/>
  </mergeCells>
  <conditionalFormatting sqref="D40">
    <cfRule type="containsText" dxfId="0" priority="1" operator="containsText" text="Manjka datum">
      <formula>NOT(ISERROR(SEARCH("Manjka datum",D40)))</formula>
    </cfRule>
  </conditionalFormatting>
  <hyperlinks>
    <hyperlink ref="C51"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12" activePane="bottomLeft" state="frozen"/>
      <selection pane="bottomLeft" activeCell="B34" sqref="B34"/>
    </sheetView>
  </sheetViews>
  <sheetFormatPr defaultRowHeight="14.4"/>
  <cols>
    <col min="2" max="2" width="14.5546875" bestFit="1" customWidth="1"/>
  </cols>
  <sheetData>
    <row r="4" spans="3:3">
      <c r="C4" s="54"/>
    </row>
    <row r="5" spans="3:3">
      <c r="C5" s="56"/>
    </row>
    <row r="6" spans="3:3">
      <c r="C6" s="56"/>
    </row>
    <row r="7" spans="3:3">
      <c r="C7" s="56"/>
    </row>
    <row r="34" spans="2:2">
      <c r="B34" s="46" t="s">
        <v>1202</v>
      </c>
    </row>
  </sheetData>
  <sheetProtection algorithmName="SHA-512" hashValue="GZAltiFuFmdEyTo3Mufbc/xnUMNLtl19KIppzQlScX59a5+19Om6VElU5HdUlugwv0EKi1AV0yejclB0a4vBig==" saltValue="buHD39/ljqUTYBIN17vJuw=="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12" sqref="A12"/>
    </sheetView>
  </sheetViews>
  <sheetFormatPr defaultRowHeight="14.4"/>
  <cols>
    <col min="2" max="2" width="14.5546875" bestFit="1" customWidth="1"/>
  </cols>
  <sheetData>
    <row r="4" spans="2:3">
      <c r="C4" s="54"/>
    </row>
    <row r="5" spans="2:3">
      <c r="C5" s="56"/>
    </row>
    <row r="6" spans="2:3">
      <c r="B6" s="55"/>
      <c r="C6" s="55"/>
    </row>
    <row r="7" spans="2:3">
      <c r="B7" s="55"/>
      <c r="C7" s="55"/>
    </row>
    <row r="40" spans="2:2">
      <c r="B40" s="46" t="s">
        <v>1202</v>
      </c>
    </row>
  </sheetData>
  <sheetProtection algorithmName="SHA-512" hashValue="U7yM447IRClF6LV7jkJxa84E9FRgELP/sXDzUmSZxMdHdG0tLCacw+D42FcHetmJRixXR4nQOD1kmId78C8YRw==" saltValue="5LmDo+de0seK1nIGkor5iQ=="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sqref="A1:L31"/>
    </sheetView>
  </sheetViews>
  <sheetFormatPr defaultRowHeight="14.4"/>
  <cols>
    <col min="2" max="2" width="14.5546875" bestFit="1" customWidth="1"/>
  </cols>
  <sheetData>
    <row r="4" spans="2:3">
      <c r="C4" s="54"/>
    </row>
    <row r="5" spans="2:3">
      <c r="C5" s="56"/>
    </row>
    <row r="6" spans="2:3">
      <c r="B6" s="55"/>
      <c r="C6" s="55"/>
    </row>
    <row r="7" spans="2:3">
      <c r="B7" s="55"/>
      <c r="C7" s="55"/>
    </row>
    <row r="27" ht="16.2" customHeight="1"/>
    <row r="28" ht="33.6" customHeight="1"/>
    <row r="34" spans="2:2">
      <c r="B34" s="46" t="s">
        <v>1202</v>
      </c>
    </row>
  </sheetData>
  <sheetProtection algorithmName="SHA-512" hashValue="V2azgpAoNqs+gPvvJaw1V82dzR8VTMu9CVEL9Je+lz2XRuvjWw0arKYCLWjndd6FIXCvN6utG0HfgzdOkWauzA==" saltValue="uHq1os0wFQ6jCbPDMJf8Dg=="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5"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4"/>
    </row>
    <row r="6" spans="3:4">
      <c r="D6" s="56"/>
    </row>
    <row r="7" spans="3:4">
      <c r="C7" s="55"/>
      <c r="D7" s="55"/>
    </row>
    <row r="8" spans="3:4">
      <c r="C8" s="55"/>
      <c r="D8" s="55"/>
    </row>
    <row r="37" spans="3:3">
      <c r="C37" s="46" t="s">
        <v>1202</v>
      </c>
    </row>
  </sheetData>
  <sheetProtection algorithmName="SHA-512" hashValue="6dGS4vIG1837VTdrrzN66ky0CC0GIkTMlensX8FBu4/ye2wNwar7xpb8Oqspg3FE0tK7GIgTrmQCkMT8m6w37Q==" saltValue="0vuu1Oplsw+zIZtQ3es+5w=="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C22" workbookViewId="0">
      <selection activeCell="E30" sqref="E30"/>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1195</v>
      </c>
      <c r="B1" s="3" t="s">
        <v>1187</v>
      </c>
      <c r="C1" t="s">
        <v>1243</v>
      </c>
      <c r="E1" s="10" t="s">
        <v>1090</v>
      </c>
      <c r="F1" s="11" t="s">
        <v>1091</v>
      </c>
      <c r="G1" s="11" t="s">
        <v>1092</v>
      </c>
      <c r="H1" s="12" t="s">
        <v>1093</v>
      </c>
    </row>
    <row r="2" spans="1:8">
      <c r="A2" s="31" t="s">
        <v>1184</v>
      </c>
      <c r="B2" s="31" t="s">
        <v>1188</v>
      </c>
      <c r="E2" s="9">
        <v>1</v>
      </c>
      <c r="F2" s="6" t="s">
        <v>1094</v>
      </c>
      <c r="G2" s="4">
        <v>5883288000</v>
      </c>
      <c r="H2" s="5">
        <v>48768111</v>
      </c>
    </row>
    <row r="3" spans="1:8">
      <c r="A3" s="53" t="s">
        <v>1246</v>
      </c>
      <c r="B3" s="53"/>
      <c r="E3" s="9">
        <v>2</v>
      </c>
      <c r="F3" s="6" t="s">
        <v>1095</v>
      </c>
      <c r="G3" s="4">
        <v>5883334000</v>
      </c>
      <c r="H3" s="5">
        <v>62524291</v>
      </c>
    </row>
    <row r="4" spans="1:8">
      <c r="A4" s="32" t="s">
        <v>1196</v>
      </c>
      <c r="B4" s="32" t="s">
        <v>1343</v>
      </c>
      <c r="C4" s="3" t="s">
        <v>1233</v>
      </c>
      <c r="E4" s="9">
        <v>3</v>
      </c>
      <c r="F4" s="6" t="s">
        <v>1096</v>
      </c>
      <c r="G4" s="4">
        <v>1358383000</v>
      </c>
      <c r="H4" s="5">
        <v>48985457</v>
      </c>
    </row>
    <row r="5" spans="1:8">
      <c r="A5" s="36" t="s">
        <v>1197</v>
      </c>
      <c r="B5" s="36" t="s">
        <v>1344</v>
      </c>
      <c r="C5" s="3" t="s">
        <v>1234</v>
      </c>
      <c r="E5" s="9">
        <v>4</v>
      </c>
      <c r="F5" s="6" t="s">
        <v>1097</v>
      </c>
      <c r="G5" s="4">
        <v>2241145000</v>
      </c>
      <c r="H5" s="5">
        <v>26246465</v>
      </c>
    </row>
    <row r="6" spans="1:8">
      <c r="A6" s="36" t="s">
        <v>1198</v>
      </c>
      <c r="B6" s="36" t="s">
        <v>1345</v>
      </c>
      <c r="C6" s="3" t="s">
        <v>1244</v>
      </c>
      <c r="E6" s="9">
        <v>5</v>
      </c>
      <c r="F6" s="6" t="s">
        <v>1098</v>
      </c>
      <c r="G6" s="4">
        <v>5882958000</v>
      </c>
      <c r="H6" s="5">
        <v>34728317</v>
      </c>
    </row>
    <row r="7" spans="1:8">
      <c r="A7" s="33"/>
      <c r="B7" s="33"/>
      <c r="C7" s="3"/>
      <c r="E7" s="9">
        <v>6</v>
      </c>
      <c r="F7" s="6" t="s">
        <v>1099</v>
      </c>
      <c r="G7" s="4">
        <v>5874238000</v>
      </c>
      <c r="H7" s="5">
        <v>20945892</v>
      </c>
    </row>
    <row r="8" spans="1:8">
      <c r="A8" s="34" t="s">
        <v>1185</v>
      </c>
      <c r="B8" s="34"/>
      <c r="E8" s="9">
        <v>7</v>
      </c>
      <c r="F8" s="6" t="s">
        <v>1100</v>
      </c>
      <c r="G8" s="4">
        <v>1365720000</v>
      </c>
      <c r="H8" s="5">
        <v>29941318</v>
      </c>
    </row>
    <row r="9" spans="1:8">
      <c r="E9" s="9">
        <v>8</v>
      </c>
      <c r="F9" s="6" t="s">
        <v>1101</v>
      </c>
      <c r="G9" s="4">
        <v>5880254000</v>
      </c>
      <c r="H9" s="5">
        <v>83111697</v>
      </c>
    </row>
    <row r="10" spans="1:8">
      <c r="A10" s="35" t="s">
        <v>1186</v>
      </c>
      <c r="B10" s="35"/>
      <c r="E10" s="9">
        <v>9</v>
      </c>
      <c r="F10" s="6" t="s">
        <v>1102</v>
      </c>
      <c r="G10" s="4">
        <v>5881374000</v>
      </c>
      <c r="H10" s="5">
        <v>74906275</v>
      </c>
    </row>
    <row r="11" spans="1:8">
      <c r="E11" s="9">
        <v>10</v>
      </c>
      <c r="F11" s="6" t="s">
        <v>1103</v>
      </c>
      <c r="G11" s="4">
        <v>1357816000</v>
      </c>
      <c r="H11" s="5">
        <v>57621594</v>
      </c>
    </row>
    <row r="12" spans="1:8">
      <c r="E12" s="9">
        <v>11</v>
      </c>
      <c r="F12" s="6" t="s">
        <v>1104</v>
      </c>
      <c r="G12" s="4">
        <v>2241161000</v>
      </c>
      <c r="H12" s="5">
        <v>80990258</v>
      </c>
    </row>
    <row r="13" spans="1:8">
      <c r="A13" t="s">
        <v>1199</v>
      </c>
      <c r="B13" s="37">
        <v>2026</v>
      </c>
      <c r="E13" s="9">
        <v>12</v>
      </c>
      <c r="F13" s="6" t="s">
        <v>1105</v>
      </c>
      <c r="G13" s="4">
        <v>5883296000</v>
      </c>
      <c r="H13" s="5">
        <v>33551588</v>
      </c>
    </row>
    <row r="14" spans="1:8">
      <c r="E14" s="9">
        <v>13</v>
      </c>
      <c r="F14" s="6" t="s">
        <v>1106</v>
      </c>
      <c r="G14" s="4">
        <v>5880262000</v>
      </c>
      <c r="H14" s="5">
        <v>79049273</v>
      </c>
    </row>
    <row r="15" spans="1:8">
      <c r="E15" s="9">
        <v>14</v>
      </c>
      <c r="F15" s="6" t="s">
        <v>1107</v>
      </c>
      <c r="G15" s="4">
        <v>2241170000</v>
      </c>
      <c r="H15" s="5">
        <v>28624777</v>
      </c>
    </row>
    <row r="16" spans="1:8">
      <c r="E16" s="9">
        <v>15</v>
      </c>
      <c r="F16" s="6" t="s">
        <v>1108</v>
      </c>
      <c r="G16" s="4">
        <v>2399164000</v>
      </c>
      <c r="H16" s="5">
        <v>80793509</v>
      </c>
    </row>
    <row r="17" spans="5:11">
      <c r="E17" s="9">
        <v>16</v>
      </c>
      <c r="F17" s="6" t="s">
        <v>1109</v>
      </c>
      <c r="G17" s="4">
        <v>2241153000</v>
      </c>
      <c r="H17" s="5">
        <v>43936377</v>
      </c>
    </row>
    <row r="18" spans="5:11">
      <c r="E18" s="9">
        <v>17</v>
      </c>
      <c r="F18" s="6" t="s">
        <v>1110</v>
      </c>
      <c r="G18" s="4">
        <v>5883806000</v>
      </c>
      <c r="H18" s="5">
        <v>47965525</v>
      </c>
    </row>
    <row r="19" spans="5:11">
      <c r="E19" s="13">
        <v>18</v>
      </c>
      <c r="F19" s="14" t="s">
        <v>1111</v>
      </c>
      <c r="G19" s="15">
        <v>1332210000</v>
      </c>
      <c r="H19" s="16">
        <v>17807328</v>
      </c>
    </row>
    <row r="20" spans="5:11">
      <c r="E20" s="13">
        <v>19</v>
      </c>
      <c r="F20" s="14" t="s">
        <v>2492</v>
      </c>
      <c r="G20" s="15">
        <v>1358324000</v>
      </c>
      <c r="H20" s="16">
        <v>87880300</v>
      </c>
    </row>
    <row r="23" spans="5:11">
      <c r="E23" t="s">
        <v>1113</v>
      </c>
      <c r="F23" t="s">
        <v>1354</v>
      </c>
      <c r="G23" t="s">
        <v>1353</v>
      </c>
      <c r="H23" t="s">
        <v>1352</v>
      </c>
      <c r="I23" t="s">
        <v>1249</v>
      </c>
      <c r="J23" t="s">
        <v>1394</v>
      </c>
      <c r="K23" t="s">
        <v>2546</v>
      </c>
    </row>
    <row r="24" spans="5:11">
      <c r="E24" t="s">
        <v>1114</v>
      </c>
      <c r="F24" t="s">
        <v>1355</v>
      </c>
      <c r="G24" s="53" t="s">
        <v>2494</v>
      </c>
      <c r="H24" s="344">
        <v>3.9E-2</v>
      </c>
      <c r="I24" s="53" t="s">
        <v>2547</v>
      </c>
      <c r="J24" t="s">
        <v>2554</v>
      </c>
      <c r="K24" t="s">
        <v>1395</v>
      </c>
    </row>
    <row r="25" spans="5:11">
      <c r="E25" t="s">
        <v>1114</v>
      </c>
      <c r="F25" t="s">
        <v>2495</v>
      </c>
      <c r="G25" s="53" t="s">
        <v>2496</v>
      </c>
      <c r="H25" s="344">
        <v>4.1000000000000002E-2</v>
      </c>
      <c r="I25" s="53" t="s">
        <v>2547</v>
      </c>
      <c r="J25" t="s">
        <v>2554</v>
      </c>
      <c r="K25" t="s">
        <v>1395</v>
      </c>
    </row>
    <row r="26" spans="5:11">
      <c r="E26" t="s">
        <v>2552</v>
      </c>
      <c r="F26" t="s">
        <v>1355</v>
      </c>
      <c r="G26" s="53" t="s">
        <v>2542</v>
      </c>
      <c r="H26" s="344">
        <v>4.2999999999999997E-2</v>
      </c>
      <c r="I26" s="53" t="s">
        <v>2544</v>
      </c>
      <c r="J26" t="s">
        <v>1393</v>
      </c>
      <c r="K26" t="s">
        <v>1396</v>
      </c>
    </row>
    <row r="27" spans="5:11">
      <c r="E27" t="s">
        <v>2552</v>
      </c>
      <c r="F27" t="s">
        <v>2495</v>
      </c>
      <c r="G27" s="53" t="s">
        <v>2543</v>
      </c>
      <c r="H27" s="344"/>
      <c r="I27" s="53" t="s">
        <v>2544</v>
      </c>
      <c r="J27" t="s">
        <v>1393</v>
      </c>
      <c r="K27" t="s">
        <v>1396</v>
      </c>
    </row>
    <row r="28" spans="5:11">
      <c r="E28" t="s">
        <v>2553</v>
      </c>
      <c r="F28" t="s">
        <v>1355</v>
      </c>
      <c r="G28" s="53" t="s">
        <v>2548</v>
      </c>
      <c r="H28" s="344">
        <v>3.7999999999999999E-2</v>
      </c>
      <c r="I28" s="53" t="s">
        <v>2545</v>
      </c>
      <c r="J28" t="s">
        <v>2555</v>
      </c>
      <c r="K28" t="s">
        <v>2497</v>
      </c>
    </row>
    <row r="29" spans="5:11">
      <c r="E29" t="s">
        <v>2553</v>
      </c>
      <c r="F29" t="s">
        <v>2495</v>
      </c>
      <c r="G29" s="53" t="s">
        <v>2549</v>
      </c>
      <c r="H29" s="344">
        <v>0.04</v>
      </c>
      <c r="I29" s="53" t="s">
        <v>2545</v>
      </c>
      <c r="J29" t="s">
        <v>2555</v>
      </c>
      <c r="K29" t="s">
        <v>2497</v>
      </c>
    </row>
    <row r="38" spans="5:8">
      <c r="F38" t="s">
        <v>2498</v>
      </c>
    </row>
    <row r="39" spans="5:8">
      <c r="E39" s="153"/>
      <c r="F39" s="153">
        <v>1</v>
      </c>
      <c r="G39" s="153"/>
      <c r="H39" s="153"/>
    </row>
    <row r="40" spans="5:8">
      <c r="E40" s="153"/>
      <c r="F40" s="154" t="s">
        <v>2493</v>
      </c>
      <c r="G40" s="153"/>
      <c r="H40" s="153"/>
    </row>
    <row r="41" spans="5:8">
      <c r="E41" s="153"/>
      <c r="F41" s="153" t="s">
        <v>1352</v>
      </c>
      <c r="G41" s="153"/>
      <c r="H41" s="153"/>
    </row>
    <row r="42" spans="5:8">
      <c r="E42" s="153" t="s">
        <v>1356</v>
      </c>
      <c r="F42" s="153" t="e">
        <f>MATCH(rngBanka,TblBanka[Naziv],0)</f>
        <v>#N/A</v>
      </c>
      <c r="G42" s="153"/>
      <c r="H42" s="155" t="str">
        <f ca="1">IFERROR(OFFSET(TblBanka[[#Headers],[Naziv]],F42+F44,F43),"Izberi banko in tip obrestne mere.")</f>
        <v>Izberi banko in tip obrestne mere.</v>
      </c>
    </row>
    <row r="43" spans="5:8">
      <c r="E43" s="153" t="s">
        <v>1357</v>
      </c>
      <c r="F43" s="153" t="e">
        <f>MATCH(rngTipOM,TblBanka[[#Headers],[spremenljiva]:[fiksna]],0)+1</f>
        <v>#N/A</v>
      </c>
      <c r="G43" s="153"/>
      <c r="H43" s="153"/>
    </row>
    <row r="44" spans="5:8">
      <c r="E44" s="153" t="s">
        <v>1358</v>
      </c>
      <c r="F44" s="153">
        <f>IF(rngRocnost-7&lt;=0,0,1)</f>
        <v>0</v>
      </c>
      <c r="G44" s="153"/>
      <c r="H44" s="153"/>
    </row>
  </sheetData>
  <sheetProtection algorithmName="SHA-512" hashValue="aWQls1rRkLNLl+eq8sXhXFnNDzeg5zs/884s1z3cgk+R531W+oIH7AzbaGp3EtGup2C13sJCAIjIuQteShBf1A==" saltValue="B6xUt8l6LWFNQ+8Kul9dWA=="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1423</v>
      </c>
      <c r="B29" t="s">
        <v>60</v>
      </c>
      <c r="C29" t="s">
        <v>1424</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1425</v>
      </c>
      <c r="C35" t="s">
        <v>1426</v>
      </c>
    </row>
    <row r="36" spans="1:3">
      <c r="A36" t="s">
        <v>67</v>
      </c>
      <c r="B36" t="s">
        <v>1425</v>
      </c>
      <c r="C36" t="s">
        <v>1426</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1427</v>
      </c>
      <c r="B43" t="s">
        <v>1428</v>
      </c>
      <c r="C43" t="s">
        <v>1429</v>
      </c>
    </row>
    <row r="44" spans="1:3">
      <c r="A44" t="s">
        <v>81</v>
      </c>
      <c r="B44" t="s">
        <v>80</v>
      </c>
      <c r="C44" t="s">
        <v>779</v>
      </c>
    </row>
    <row r="45" spans="1:3">
      <c r="A45" t="s">
        <v>1427</v>
      </c>
      <c r="B45" t="s">
        <v>1428</v>
      </c>
      <c r="C45" t="s">
        <v>1429</v>
      </c>
    </row>
    <row r="46" spans="1:3">
      <c r="A46" t="s">
        <v>82</v>
      </c>
      <c r="B46" t="s">
        <v>1430</v>
      </c>
      <c r="C46" t="s">
        <v>1431</v>
      </c>
    </row>
    <row r="47" spans="1:3">
      <c r="A47" t="s">
        <v>1427</v>
      </c>
      <c r="B47" t="s">
        <v>1428</v>
      </c>
      <c r="C47" t="s">
        <v>1429</v>
      </c>
    </row>
    <row r="48" spans="1:3">
      <c r="A48" t="s">
        <v>1423</v>
      </c>
      <c r="B48" t="s">
        <v>60</v>
      </c>
      <c r="C48" t="s">
        <v>1424</v>
      </c>
    </row>
    <row r="49" spans="1:3">
      <c r="A49" t="s">
        <v>83</v>
      </c>
      <c r="B49" t="s">
        <v>1432</v>
      </c>
      <c r="C49" t="s">
        <v>1433</v>
      </c>
    </row>
    <row r="50" spans="1:3">
      <c r="A50" t="s">
        <v>1427</v>
      </c>
      <c r="B50" t="s">
        <v>1428</v>
      </c>
      <c r="C50" t="s">
        <v>1429</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1434</v>
      </c>
      <c r="C58" t="s">
        <v>1435</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1436</v>
      </c>
      <c r="C63" t="s">
        <v>1437</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1438</v>
      </c>
      <c r="C75" t="s">
        <v>1439</v>
      </c>
    </row>
    <row r="76" spans="1:3">
      <c r="A76" t="s">
        <v>131</v>
      </c>
      <c r="B76" t="s">
        <v>1440</v>
      </c>
      <c r="C76" t="s">
        <v>1441</v>
      </c>
    </row>
    <row r="77" spans="1:3">
      <c r="A77" t="s">
        <v>133</v>
      </c>
      <c r="B77" t="s">
        <v>132</v>
      </c>
      <c r="C77" t="s">
        <v>802</v>
      </c>
    </row>
    <row r="78" spans="1:3">
      <c r="A78" t="s">
        <v>135</v>
      </c>
      <c r="B78" t="s">
        <v>134</v>
      </c>
      <c r="C78" t="s">
        <v>803</v>
      </c>
    </row>
    <row r="79" spans="1:3">
      <c r="A79" t="s">
        <v>137</v>
      </c>
      <c r="B79" t="s">
        <v>136</v>
      </c>
      <c r="C79" t="s">
        <v>804</v>
      </c>
    </row>
    <row r="80" spans="1:3">
      <c r="A80" t="s">
        <v>138</v>
      </c>
      <c r="B80" t="s">
        <v>1442</v>
      </c>
      <c r="C80" t="s">
        <v>1443</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1442</v>
      </c>
      <c r="C91" t="s">
        <v>1443</v>
      </c>
    </row>
    <row r="92" spans="1:3">
      <c r="A92" t="s">
        <v>152</v>
      </c>
      <c r="B92" t="s">
        <v>151</v>
      </c>
      <c r="C92" t="s">
        <v>811</v>
      </c>
    </row>
    <row r="93" spans="1:3">
      <c r="A93" t="s">
        <v>153</v>
      </c>
      <c r="B93" t="s">
        <v>1444</v>
      </c>
      <c r="C93" t="s">
        <v>1445</v>
      </c>
    </row>
    <row r="94" spans="1:3">
      <c r="A94" t="s">
        <v>168</v>
      </c>
      <c r="B94" t="s">
        <v>1446</v>
      </c>
      <c r="C94" t="s">
        <v>1447</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1448</v>
      </c>
      <c r="C99" t="s">
        <v>1449</v>
      </c>
    </row>
    <row r="100" spans="1:3">
      <c r="A100" t="s">
        <v>163</v>
      </c>
      <c r="B100" t="s">
        <v>1450</v>
      </c>
      <c r="C100" t="s">
        <v>1451</v>
      </c>
    </row>
    <row r="101" spans="1:3">
      <c r="A101" t="s">
        <v>165</v>
      </c>
      <c r="B101" t="s">
        <v>164</v>
      </c>
      <c r="C101" t="s">
        <v>816</v>
      </c>
    </row>
    <row r="102" spans="1:3">
      <c r="A102" t="s">
        <v>167</v>
      </c>
      <c r="B102" t="s">
        <v>166</v>
      </c>
      <c r="C102" t="s">
        <v>817</v>
      </c>
    </row>
    <row r="103" spans="1:3">
      <c r="A103" t="s">
        <v>168</v>
      </c>
      <c r="B103" t="s">
        <v>1446</v>
      </c>
      <c r="C103" t="s">
        <v>1447</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1452</v>
      </c>
      <c r="C107" t="s">
        <v>1453</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1454</v>
      </c>
      <c r="C112" t="s">
        <v>1455</v>
      </c>
    </row>
    <row r="113" spans="1:3">
      <c r="A113" t="s">
        <v>181</v>
      </c>
      <c r="B113" t="s">
        <v>180</v>
      </c>
      <c r="C113" t="s">
        <v>823</v>
      </c>
    </row>
    <row r="114" spans="1:3">
      <c r="A114" t="s">
        <v>183</v>
      </c>
      <c r="B114" t="s">
        <v>182</v>
      </c>
      <c r="C114" t="s">
        <v>824</v>
      </c>
    </row>
    <row r="115" spans="1:3">
      <c r="A115" t="s">
        <v>184</v>
      </c>
      <c r="B115" t="s">
        <v>1456</v>
      </c>
      <c r="C115" t="s">
        <v>1457</v>
      </c>
    </row>
    <row r="116" spans="1:3">
      <c r="A116" t="s">
        <v>186</v>
      </c>
      <c r="B116" t="s">
        <v>185</v>
      </c>
      <c r="C116" t="s">
        <v>825</v>
      </c>
    </row>
    <row r="117" spans="1:3">
      <c r="A117" t="s">
        <v>187</v>
      </c>
      <c r="B117" t="s">
        <v>1458</v>
      </c>
      <c r="C117" t="s">
        <v>1459</v>
      </c>
    </row>
    <row r="118" spans="1:3">
      <c r="A118" t="s">
        <v>1460</v>
      </c>
      <c r="B118" t="s">
        <v>1461</v>
      </c>
      <c r="C118" t="s">
        <v>1462</v>
      </c>
    </row>
    <row r="119" spans="1:3">
      <c r="A119" t="s">
        <v>1463</v>
      </c>
      <c r="B119" t="s">
        <v>188</v>
      </c>
      <c r="C119" t="s">
        <v>1464</v>
      </c>
    </row>
    <row r="120" spans="1:3">
      <c r="A120" t="s">
        <v>1465</v>
      </c>
      <c r="B120" t="s">
        <v>1466</v>
      </c>
      <c r="C120" t="s">
        <v>1467</v>
      </c>
    </row>
    <row r="121" spans="1:3">
      <c r="A121" t="s">
        <v>1468</v>
      </c>
      <c r="B121" t="s">
        <v>1469</v>
      </c>
      <c r="C121" t="s">
        <v>1470</v>
      </c>
    </row>
    <row r="122" spans="1:3">
      <c r="A122" t="s">
        <v>1468</v>
      </c>
      <c r="B122" t="s">
        <v>1469</v>
      </c>
      <c r="C122" t="s">
        <v>1470</v>
      </c>
    </row>
    <row r="123" spans="1:3">
      <c r="A123" t="s">
        <v>1465</v>
      </c>
      <c r="B123" t="s">
        <v>1466</v>
      </c>
      <c r="C123" t="s">
        <v>1467</v>
      </c>
    </row>
    <row r="124" spans="1:3">
      <c r="A124" t="s">
        <v>1471</v>
      </c>
      <c r="B124" t="s">
        <v>189</v>
      </c>
      <c r="C124" t="s">
        <v>1472</v>
      </c>
    </row>
    <row r="125" spans="1:3">
      <c r="A125" t="s">
        <v>1471</v>
      </c>
      <c r="B125" t="s">
        <v>189</v>
      </c>
      <c r="C125" t="s">
        <v>1472</v>
      </c>
    </row>
    <row r="126" spans="1:3">
      <c r="A126" t="s">
        <v>1468</v>
      </c>
      <c r="B126" t="s">
        <v>1469</v>
      </c>
      <c r="C126" t="s">
        <v>1470</v>
      </c>
    </row>
    <row r="127" spans="1:3">
      <c r="A127" t="s">
        <v>1465</v>
      </c>
      <c r="B127" t="s">
        <v>1466</v>
      </c>
      <c r="C127" t="s">
        <v>1467</v>
      </c>
    </row>
    <row r="128" spans="1:3">
      <c r="A128" t="s">
        <v>1473</v>
      </c>
      <c r="B128" t="s">
        <v>1474</v>
      </c>
      <c r="C128" t="s">
        <v>1475</v>
      </c>
    </row>
    <row r="129" spans="1:3">
      <c r="A129" t="s">
        <v>1460</v>
      </c>
      <c r="B129" t="s">
        <v>1461</v>
      </c>
      <c r="C129" t="s">
        <v>1462</v>
      </c>
    </row>
    <row r="130" spans="1:3">
      <c r="A130" t="s">
        <v>1468</v>
      </c>
      <c r="B130" t="s">
        <v>1469</v>
      </c>
      <c r="C130" t="s">
        <v>1470</v>
      </c>
    </row>
    <row r="131" spans="1:3">
      <c r="A131" t="s">
        <v>1468</v>
      </c>
      <c r="B131" t="s">
        <v>1469</v>
      </c>
      <c r="C131" t="s">
        <v>1470</v>
      </c>
    </row>
    <row r="132" spans="1:3">
      <c r="A132" t="s">
        <v>191</v>
      </c>
      <c r="B132" t="s">
        <v>190</v>
      </c>
      <c r="C132" t="s">
        <v>826</v>
      </c>
    </row>
    <row r="133" spans="1:3">
      <c r="A133" t="s">
        <v>192</v>
      </c>
      <c r="B133" t="s">
        <v>1476</v>
      </c>
      <c r="C133" t="s">
        <v>1477</v>
      </c>
    </row>
    <row r="134" spans="1:3">
      <c r="A134" t="s">
        <v>194</v>
      </c>
      <c r="B134" t="s">
        <v>193</v>
      </c>
      <c r="C134" t="s">
        <v>827</v>
      </c>
    </row>
    <row r="135" spans="1:3">
      <c r="A135" t="s">
        <v>1478</v>
      </c>
      <c r="B135" t="s">
        <v>1479</v>
      </c>
      <c r="C135" t="s">
        <v>1480</v>
      </c>
    </row>
    <row r="136" spans="1:3">
      <c r="A136" t="s">
        <v>1481</v>
      </c>
      <c r="B136" t="s">
        <v>1482</v>
      </c>
      <c r="C136" t="s">
        <v>1483</v>
      </c>
    </row>
    <row r="137" spans="1:3">
      <c r="A137" t="s">
        <v>196</v>
      </c>
      <c r="B137" t="s">
        <v>195</v>
      </c>
      <c r="C137" t="s">
        <v>828</v>
      </c>
    </row>
    <row r="138" spans="1:3">
      <c r="A138" t="s">
        <v>1484</v>
      </c>
      <c r="B138" t="s">
        <v>1485</v>
      </c>
      <c r="C138" t="s">
        <v>1486</v>
      </c>
    </row>
    <row r="139" spans="1:3">
      <c r="A139" t="s">
        <v>1484</v>
      </c>
      <c r="B139" t="s">
        <v>1485</v>
      </c>
      <c r="C139" t="s">
        <v>1486</v>
      </c>
    </row>
    <row r="140" spans="1:3">
      <c r="A140" t="s">
        <v>198</v>
      </c>
      <c r="B140" t="s">
        <v>197</v>
      </c>
      <c r="C140" t="s">
        <v>829</v>
      </c>
    </row>
    <row r="141" spans="1:3">
      <c r="A141" t="s">
        <v>200</v>
      </c>
      <c r="B141" t="s">
        <v>199</v>
      </c>
      <c r="C141" t="s">
        <v>830</v>
      </c>
    </row>
    <row r="142" spans="1:3">
      <c r="A142" t="s">
        <v>1484</v>
      </c>
      <c r="B142" t="s">
        <v>1485</v>
      </c>
      <c r="C142" t="s">
        <v>1486</v>
      </c>
    </row>
    <row r="143" spans="1:3">
      <c r="A143" t="s">
        <v>1487</v>
      </c>
      <c r="B143" t="s">
        <v>1488</v>
      </c>
      <c r="C143" t="s">
        <v>1489</v>
      </c>
    </row>
    <row r="144" spans="1:3">
      <c r="A144" t="s">
        <v>1484</v>
      </c>
      <c r="B144" t="s">
        <v>1485</v>
      </c>
      <c r="C144" t="s">
        <v>1486</v>
      </c>
    </row>
    <row r="145" spans="1:3">
      <c r="A145" t="s">
        <v>202</v>
      </c>
      <c r="B145" t="s">
        <v>201</v>
      </c>
      <c r="C145" t="s">
        <v>831</v>
      </c>
    </row>
    <row r="146" spans="1:3">
      <c r="A146" t="s">
        <v>1490</v>
      </c>
      <c r="B146" t="s">
        <v>1491</v>
      </c>
      <c r="C146" t="s">
        <v>1492</v>
      </c>
    </row>
    <row r="147" spans="1:3">
      <c r="A147" t="s">
        <v>1493</v>
      </c>
      <c r="B147" t="s">
        <v>1494</v>
      </c>
      <c r="C147" t="s">
        <v>1495</v>
      </c>
    </row>
    <row r="148" spans="1:3">
      <c r="A148" t="s">
        <v>194</v>
      </c>
      <c r="B148" t="s">
        <v>193</v>
      </c>
      <c r="C148" t="s">
        <v>827</v>
      </c>
    </row>
    <row r="149" spans="1:3">
      <c r="A149" t="s">
        <v>1484</v>
      </c>
      <c r="B149" t="s">
        <v>1485</v>
      </c>
      <c r="C149" t="s">
        <v>1486</v>
      </c>
    </row>
    <row r="150" spans="1:3">
      <c r="A150" t="s">
        <v>204</v>
      </c>
      <c r="B150" t="s">
        <v>203</v>
      </c>
      <c r="C150" t="s">
        <v>832</v>
      </c>
    </row>
    <row r="151" spans="1:3">
      <c r="A151" t="s">
        <v>206</v>
      </c>
      <c r="B151" t="s">
        <v>205</v>
      </c>
      <c r="C151" t="s">
        <v>833</v>
      </c>
    </row>
    <row r="152" spans="1:3">
      <c r="A152" t="s">
        <v>207</v>
      </c>
      <c r="B152" t="s">
        <v>1496</v>
      </c>
      <c r="C152" t="s">
        <v>1497</v>
      </c>
    </row>
    <row r="153" spans="1:3">
      <c r="A153" t="s">
        <v>209</v>
      </c>
      <c r="B153" t="s">
        <v>208</v>
      </c>
      <c r="C153" t="s">
        <v>834</v>
      </c>
    </row>
    <row r="154" spans="1:3">
      <c r="A154" t="s">
        <v>211</v>
      </c>
      <c r="B154" t="s">
        <v>210</v>
      </c>
      <c r="C154" t="s">
        <v>835</v>
      </c>
    </row>
    <row r="155" spans="1:3">
      <c r="A155" t="s">
        <v>213</v>
      </c>
      <c r="B155" t="s">
        <v>212</v>
      </c>
      <c r="C155" t="s">
        <v>836</v>
      </c>
    </row>
    <row r="156" spans="1:3">
      <c r="A156" t="s">
        <v>1498</v>
      </c>
      <c r="B156" t="s">
        <v>214</v>
      </c>
      <c r="C156" t="s">
        <v>1499</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1500</v>
      </c>
      <c r="C164" t="s">
        <v>1501</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1502</v>
      </c>
      <c r="C169" t="s">
        <v>1503</v>
      </c>
    </row>
    <row r="170" spans="1:3">
      <c r="A170" t="s">
        <v>235</v>
      </c>
      <c r="B170" t="s">
        <v>234</v>
      </c>
      <c r="C170" t="s">
        <v>846</v>
      </c>
    </row>
    <row r="171" spans="1:3">
      <c r="A171" t="s">
        <v>237</v>
      </c>
      <c r="B171" t="s">
        <v>236</v>
      </c>
      <c r="C171" t="s">
        <v>847</v>
      </c>
    </row>
    <row r="172" spans="1:3">
      <c r="A172" t="s">
        <v>238</v>
      </c>
      <c r="B172" t="s">
        <v>1504</v>
      </c>
      <c r="C172" t="s">
        <v>1505</v>
      </c>
    </row>
    <row r="173" spans="1:3">
      <c r="A173" t="s">
        <v>239</v>
      </c>
      <c r="B173" t="s">
        <v>1506</v>
      </c>
      <c r="C173" t="s">
        <v>1507</v>
      </c>
    </row>
    <row r="174" spans="1:3">
      <c r="A174" t="s">
        <v>240</v>
      </c>
      <c r="B174" t="s">
        <v>1508</v>
      </c>
      <c r="C174" t="s">
        <v>1509</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1510</v>
      </c>
      <c r="C178" t="s">
        <v>1511</v>
      </c>
    </row>
    <row r="179" spans="1:3">
      <c r="A179" t="s">
        <v>248</v>
      </c>
      <c r="B179" t="s">
        <v>1510</v>
      </c>
      <c r="C179" t="s">
        <v>1511</v>
      </c>
    </row>
    <row r="180" spans="1:3">
      <c r="A180" t="s">
        <v>248</v>
      </c>
      <c r="B180" t="s">
        <v>1510</v>
      </c>
      <c r="C180" t="s">
        <v>1511</v>
      </c>
    </row>
    <row r="181" spans="1:3">
      <c r="A181" t="s">
        <v>247</v>
      </c>
      <c r="B181" t="s">
        <v>1502</v>
      </c>
      <c r="C181" t="s">
        <v>1503</v>
      </c>
    </row>
    <row r="182" spans="1:3">
      <c r="A182" t="s">
        <v>248</v>
      </c>
      <c r="B182" t="s">
        <v>1510</v>
      </c>
      <c r="C182" t="s">
        <v>1511</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1512</v>
      </c>
      <c r="C186" t="s">
        <v>1513</v>
      </c>
    </row>
    <row r="187" spans="1:3">
      <c r="A187" t="s">
        <v>194</v>
      </c>
      <c r="B187" t="s">
        <v>193</v>
      </c>
      <c r="C187" t="s">
        <v>827</v>
      </c>
    </row>
    <row r="188" spans="1:3">
      <c r="A188" t="s">
        <v>1514</v>
      </c>
      <c r="B188" t="s">
        <v>1515</v>
      </c>
      <c r="C188" t="s">
        <v>1516</v>
      </c>
    </row>
    <row r="189" spans="1:3">
      <c r="A189" t="s">
        <v>256</v>
      </c>
      <c r="B189" t="s">
        <v>1517</v>
      </c>
      <c r="C189" t="s">
        <v>1518</v>
      </c>
    </row>
    <row r="190" spans="1:3">
      <c r="A190" t="s">
        <v>1519</v>
      </c>
      <c r="B190" t="s">
        <v>1520</v>
      </c>
      <c r="C190" t="s">
        <v>1521</v>
      </c>
    </row>
    <row r="191" spans="1:3">
      <c r="A191" t="s">
        <v>257</v>
      </c>
      <c r="B191" t="s">
        <v>1522</v>
      </c>
      <c r="C191" t="s">
        <v>1523</v>
      </c>
    </row>
    <row r="192" spans="1:3">
      <c r="A192" t="s">
        <v>1519</v>
      </c>
      <c r="B192" t="s">
        <v>1520</v>
      </c>
      <c r="C192" t="s">
        <v>1521</v>
      </c>
    </row>
    <row r="193" spans="1:3">
      <c r="A193" t="s">
        <v>258</v>
      </c>
      <c r="B193" t="s">
        <v>1524</v>
      </c>
      <c r="C193" t="s">
        <v>1525</v>
      </c>
    </row>
    <row r="194" spans="1:3">
      <c r="A194" t="s">
        <v>1519</v>
      </c>
      <c r="B194" t="s">
        <v>1520</v>
      </c>
      <c r="C194" t="s">
        <v>1521</v>
      </c>
    </row>
    <row r="195" spans="1:3">
      <c r="A195" t="s">
        <v>1526</v>
      </c>
      <c r="B195" t="s">
        <v>1527</v>
      </c>
      <c r="C195" t="s">
        <v>1528</v>
      </c>
    </row>
    <row r="196" spans="1:3">
      <c r="A196" t="s">
        <v>1529</v>
      </c>
      <c r="B196" t="s">
        <v>297</v>
      </c>
      <c r="C196" t="s">
        <v>1530</v>
      </c>
    </row>
    <row r="197" spans="1:3">
      <c r="A197" t="s">
        <v>1531</v>
      </c>
      <c r="B197" t="s">
        <v>1532</v>
      </c>
      <c r="C197" t="s">
        <v>1533</v>
      </c>
    </row>
    <row r="198" spans="1:3">
      <c r="A198" t="s">
        <v>1519</v>
      </c>
      <c r="B198" t="s">
        <v>1520</v>
      </c>
      <c r="C198" t="s">
        <v>1521</v>
      </c>
    </row>
    <row r="199" spans="1:3">
      <c r="A199" t="s">
        <v>194</v>
      </c>
      <c r="B199" t="s">
        <v>193</v>
      </c>
      <c r="C199" t="s">
        <v>827</v>
      </c>
    </row>
    <row r="200" spans="1:3">
      <c r="A200" t="s">
        <v>256</v>
      </c>
      <c r="B200" t="s">
        <v>1517</v>
      </c>
      <c r="C200" t="s">
        <v>1518</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1534</v>
      </c>
      <c r="B206" t="s">
        <v>267</v>
      </c>
      <c r="C206" t="s">
        <v>1535</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1536</v>
      </c>
      <c r="B212" t="s">
        <v>1537</v>
      </c>
      <c r="C212" t="s">
        <v>1538</v>
      </c>
    </row>
    <row r="213" spans="1:3">
      <c r="A213" t="s">
        <v>279</v>
      </c>
      <c r="B213" t="s">
        <v>278</v>
      </c>
      <c r="C213" t="s">
        <v>863</v>
      </c>
    </row>
    <row r="214" spans="1:3">
      <c r="A214" t="s">
        <v>281</v>
      </c>
      <c r="B214" t="s">
        <v>280</v>
      </c>
      <c r="C214" t="s">
        <v>864</v>
      </c>
    </row>
    <row r="215" spans="1:3">
      <c r="A215" t="s">
        <v>1539</v>
      </c>
      <c r="B215" t="s">
        <v>282</v>
      </c>
      <c r="C215" t="s">
        <v>1540</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1529</v>
      </c>
      <c r="B223" t="s">
        <v>297</v>
      </c>
      <c r="C223" t="s">
        <v>1530</v>
      </c>
    </row>
    <row r="224" spans="1:3">
      <c r="A224" t="s">
        <v>299</v>
      </c>
      <c r="B224" t="s">
        <v>298</v>
      </c>
      <c r="C224" t="s">
        <v>872</v>
      </c>
    </row>
    <row r="225" spans="1:3">
      <c r="A225" t="s">
        <v>301</v>
      </c>
      <c r="B225" t="s">
        <v>300</v>
      </c>
      <c r="C225" t="s">
        <v>873</v>
      </c>
    </row>
    <row r="226" spans="1:3">
      <c r="A226" t="s">
        <v>302</v>
      </c>
      <c r="B226" t="s">
        <v>1452</v>
      </c>
      <c r="C226" t="s">
        <v>1453</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1541</v>
      </c>
      <c r="C245" t="s">
        <v>1542</v>
      </c>
    </row>
    <row r="246" spans="1:3">
      <c r="A246" t="s">
        <v>406</v>
      </c>
      <c r="B246" t="s">
        <v>1543</v>
      </c>
      <c r="C246" t="s">
        <v>1544</v>
      </c>
    </row>
    <row r="247" spans="1:3">
      <c r="A247" t="s">
        <v>339</v>
      </c>
      <c r="B247" t="s">
        <v>338</v>
      </c>
      <c r="C247" t="s">
        <v>891</v>
      </c>
    </row>
    <row r="248" spans="1:3">
      <c r="A248" t="s">
        <v>1545</v>
      </c>
      <c r="B248" t="s">
        <v>340</v>
      </c>
      <c r="C248" t="s">
        <v>1546</v>
      </c>
    </row>
    <row r="249" spans="1:3">
      <c r="A249" t="s">
        <v>339</v>
      </c>
      <c r="B249" t="s">
        <v>338</v>
      </c>
      <c r="C249" t="s">
        <v>891</v>
      </c>
    </row>
    <row r="250" spans="1:3">
      <c r="A250" t="s">
        <v>341</v>
      </c>
      <c r="B250" t="s">
        <v>342</v>
      </c>
      <c r="C250" t="s">
        <v>1547</v>
      </c>
    </row>
    <row r="251" spans="1:3">
      <c r="A251" t="s">
        <v>343</v>
      </c>
      <c r="B251" t="s">
        <v>1548</v>
      </c>
      <c r="C251" t="s">
        <v>1549</v>
      </c>
    </row>
    <row r="252" spans="1:3">
      <c r="A252" t="s">
        <v>1550</v>
      </c>
      <c r="B252" t="s">
        <v>1551</v>
      </c>
      <c r="C252" t="s">
        <v>1552</v>
      </c>
    </row>
    <row r="253" spans="1:3">
      <c r="A253" t="s">
        <v>1553</v>
      </c>
      <c r="B253" t="s">
        <v>1554</v>
      </c>
      <c r="C253" t="s">
        <v>1555</v>
      </c>
    </row>
    <row r="254" spans="1:3">
      <c r="A254" t="s">
        <v>1550</v>
      </c>
      <c r="B254" t="s">
        <v>1551</v>
      </c>
      <c r="C254" t="s">
        <v>1552</v>
      </c>
    </row>
    <row r="255" spans="1:3">
      <c r="A255" t="s">
        <v>1556</v>
      </c>
      <c r="B255" t="s">
        <v>344</v>
      </c>
      <c r="C255" t="s">
        <v>1557</v>
      </c>
    </row>
    <row r="256" spans="1:3">
      <c r="A256" t="s">
        <v>1556</v>
      </c>
      <c r="B256" t="s">
        <v>344</v>
      </c>
      <c r="C256" t="s">
        <v>1557</v>
      </c>
    </row>
    <row r="257" spans="1:3">
      <c r="A257" t="s">
        <v>1558</v>
      </c>
      <c r="B257" t="s">
        <v>346</v>
      </c>
      <c r="C257" t="s">
        <v>1559</v>
      </c>
    </row>
    <row r="258" spans="1:3">
      <c r="A258" t="s">
        <v>345</v>
      </c>
      <c r="B258" t="s">
        <v>347</v>
      </c>
      <c r="C258" t="s">
        <v>1560</v>
      </c>
    </row>
    <row r="259" spans="1:3">
      <c r="A259" t="s">
        <v>1561</v>
      </c>
      <c r="B259" t="s">
        <v>348</v>
      </c>
      <c r="C259" t="s">
        <v>1562</v>
      </c>
    </row>
    <row r="260" spans="1:3">
      <c r="A260" t="s">
        <v>1563</v>
      </c>
      <c r="B260" t="s">
        <v>349</v>
      </c>
      <c r="C260" t="s">
        <v>1564</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1565</v>
      </c>
      <c r="C265" t="s">
        <v>1566</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1567</v>
      </c>
      <c r="C276" t="s">
        <v>1568</v>
      </c>
    </row>
    <row r="277" spans="1:3">
      <c r="A277" t="s">
        <v>375</v>
      </c>
      <c r="B277" t="s">
        <v>1567</v>
      </c>
      <c r="C277" t="s">
        <v>1568</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1569</v>
      </c>
      <c r="C292" t="s">
        <v>1570</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1543</v>
      </c>
      <c r="C300" t="s">
        <v>1544</v>
      </c>
    </row>
    <row r="301" spans="1:3">
      <c r="A301" t="s">
        <v>412</v>
      </c>
      <c r="B301" t="s">
        <v>1571</v>
      </c>
      <c r="C301" t="s">
        <v>1572</v>
      </c>
    </row>
    <row r="302" spans="1:3">
      <c r="A302" t="s">
        <v>408</v>
      </c>
      <c r="B302" t="s">
        <v>407</v>
      </c>
      <c r="C302" t="s">
        <v>919</v>
      </c>
    </row>
    <row r="303" spans="1:3">
      <c r="A303" t="s">
        <v>364</v>
      </c>
      <c r="B303" t="s">
        <v>363</v>
      </c>
      <c r="C303" t="s">
        <v>898</v>
      </c>
    </row>
    <row r="304" spans="1:3">
      <c r="A304" t="s">
        <v>409</v>
      </c>
      <c r="B304" t="s">
        <v>1573</v>
      </c>
      <c r="C304" t="s">
        <v>1574</v>
      </c>
    </row>
    <row r="305" spans="1:3">
      <c r="A305" t="s">
        <v>411</v>
      </c>
      <c r="B305" t="s">
        <v>410</v>
      </c>
      <c r="C305" t="s">
        <v>920</v>
      </c>
    </row>
    <row r="306" spans="1:3">
      <c r="A306" t="s">
        <v>412</v>
      </c>
      <c r="B306" t="s">
        <v>1571</v>
      </c>
      <c r="C306" t="s">
        <v>1572</v>
      </c>
    </row>
    <row r="307" spans="1:3">
      <c r="A307" t="s">
        <v>438</v>
      </c>
      <c r="B307" t="s">
        <v>437</v>
      </c>
      <c r="C307" t="s">
        <v>931</v>
      </c>
    </row>
    <row r="308" spans="1:3">
      <c r="A308" t="s">
        <v>413</v>
      </c>
      <c r="B308" t="s">
        <v>1575</v>
      </c>
      <c r="C308" t="s">
        <v>1576</v>
      </c>
    </row>
    <row r="309" spans="1:3">
      <c r="A309" t="s">
        <v>424</v>
      </c>
      <c r="B309" t="s">
        <v>423</v>
      </c>
      <c r="C309" t="s">
        <v>925</v>
      </c>
    </row>
    <row r="310" spans="1:3">
      <c r="A310" t="s">
        <v>415</v>
      </c>
      <c r="B310" t="s">
        <v>414</v>
      </c>
      <c r="C310" t="s">
        <v>921</v>
      </c>
    </row>
    <row r="311" spans="1:3">
      <c r="A311" t="s">
        <v>417</v>
      </c>
      <c r="B311" t="s">
        <v>416</v>
      </c>
      <c r="C311" t="s">
        <v>922</v>
      </c>
    </row>
    <row r="312" spans="1:3">
      <c r="A312" t="s">
        <v>1577</v>
      </c>
      <c r="B312" t="s">
        <v>418</v>
      </c>
      <c r="C312" t="s">
        <v>1578</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1579</v>
      </c>
      <c r="B321" t="s">
        <v>1580</v>
      </c>
      <c r="C321" t="s">
        <v>1581</v>
      </c>
    </row>
    <row r="322" spans="1:3">
      <c r="A322" t="s">
        <v>430</v>
      </c>
      <c r="B322" t="s">
        <v>429</v>
      </c>
      <c r="C322" t="s">
        <v>928</v>
      </c>
    </row>
    <row r="323" spans="1:3">
      <c r="A323" t="s">
        <v>431</v>
      </c>
      <c r="B323" t="s">
        <v>1582</v>
      </c>
      <c r="C323" t="s">
        <v>1583</v>
      </c>
    </row>
    <row r="324" spans="1:3">
      <c r="A324" t="s">
        <v>1579</v>
      </c>
      <c r="B324" t="s">
        <v>1580</v>
      </c>
      <c r="C324" t="s">
        <v>1581</v>
      </c>
    </row>
    <row r="325" spans="1:3">
      <c r="A325" t="s">
        <v>433</v>
      </c>
      <c r="B325" t="s">
        <v>432</v>
      </c>
      <c r="C325" t="s">
        <v>929</v>
      </c>
    </row>
    <row r="326" spans="1:3">
      <c r="A326" t="s">
        <v>434</v>
      </c>
      <c r="B326" t="s">
        <v>1584</v>
      </c>
      <c r="C326" t="s">
        <v>1585</v>
      </c>
    </row>
    <row r="327" spans="1:3">
      <c r="A327" t="s">
        <v>436</v>
      </c>
      <c r="B327" t="s">
        <v>435</v>
      </c>
      <c r="C327" t="s">
        <v>930</v>
      </c>
    </row>
    <row r="328" spans="1:3">
      <c r="A328" t="s">
        <v>438</v>
      </c>
      <c r="B328" t="s">
        <v>437</v>
      </c>
      <c r="C328" t="s">
        <v>931</v>
      </c>
    </row>
    <row r="329" spans="1:3">
      <c r="A329" t="s">
        <v>1586</v>
      </c>
      <c r="B329" t="s">
        <v>1587</v>
      </c>
      <c r="C329" t="s">
        <v>1588</v>
      </c>
    </row>
    <row r="330" spans="1:3">
      <c r="A330" t="s">
        <v>439</v>
      </c>
      <c r="B330" t="s">
        <v>1589</v>
      </c>
      <c r="C330" t="s">
        <v>1590</v>
      </c>
    </row>
    <row r="331" spans="1:3">
      <c r="A331" t="s">
        <v>440</v>
      </c>
      <c r="B331" t="s">
        <v>1591</v>
      </c>
      <c r="C331" t="s">
        <v>1592</v>
      </c>
    </row>
    <row r="332" spans="1:3">
      <c r="A332" t="s">
        <v>442</v>
      </c>
      <c r="B332" t="s">
        <v>441</v>
      </c>
      <c r="C332" t="s">
        <v>932</v>
      </c>
    </row>
    <row r="333" spans="1:3">
      <c r="A333" t="s">
        <v>1593</v>
      </c>
      <c r="B333" t="s">
        <v>1594</v>
      </c>
      <c r="C333" t="s">
        <v>1595</v>
      </c>
    </row>
    <row r="334" spans="1:3">
      <c r="A334" t="s">
        <v>1596</v>
      </c>
      <c r="B334" t="s">
        <v>1597</v>
      </c>
      <c r="C334" t="s">
        <v>1598</v>
      </c>
    </row>
    <row r="335" spans="1:3">
      <c r="A335" t="s">
        <v>1599</v>
      </c>
      <c r="B335" t="s">
        <v>1600</v>
      </c>
      <c r="C335" t="s">
        <v>1601</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1602</v>
      </c>
      <c r="C340" t="s">
        <v>1603</v>
      </c>
    </row>
    <row r="341" spans="1:3">
      <c r="A341" t="s">
        <v>1536</v>
      </c>
      <c r="B341" t="s">
        <v>1537</v>
      </c>
      <c r="C341" t="s">
        <v>1538</v>
      </c>
    </row>
    <row r="342" spans="1:3">
      <c r="A342" t="s">
        <v>1536</v>
      </c>
      <c r="B342" t="s">
        <v>1537</v>
      </c>
      <c r="C342" t="s">
        <v>1538</v>
      </c>
    </row>
    <row r="343" spans="1:3">
      <c r="A343" t="s">
        <v>1536</v>
      </c>
      <c r="B343" t="s">
        <v>1537</v>
      </c>
      <c r="C343" t="s">
        <v>1538</v>
      </c>
    </row>
    <row r="344" spans="1:3">
      <c r="A344" t="s">
        <v>1536</v>
      </c>
      <c r="B344" t="s">
        <v>1537</v>
      </c>
      <c r="C344" t="s">
        <v>1538</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1569</v>
      </c>
      <c r="C349" t="s">
        <v>1570</v>
      </c>
    </row>
    <row r="350" spans="1:3">
      <c r="A350" t="s">
        <v>459</v>
      </c>
      <c r="B350" t="s">
        <v>458</v>
      </c>
      <c r="C350" t="s">
        <v>940</v>
      </c>
    </row>
    <row r="351" spans="1:3">
      <c r="A351" t="s">
        <v>460</v>
      </c>
      <c r="B351" t="s">
        <v>1604</v>
      </c>
      <c r="C351" t="s">
        <v>1605</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1569</v>
      </c>
      <c r="C355" t="s">
        <v>1570</v>
      </c>
    </row>
    <row r="356" spans="1:3">
      <c r="A356" t="s">
        <v>462</v>
      </c>
      <c r="B356" t="s">
        <v>461</v>
      </c>
      <c r="C356" t="s">
        <v>941</v>
      </c>
    </row>
    <row r="357" spans="1:3">
      <c r="A357" t="s">
        <v>1427</v>
      </c>
      <c r="B357" t="s">
        <v>1428</v>
      </c>
      <c r="C357" t="s">
        <v>1429</v>
      </c>
    </row>
    <row r="358" spans="1:3">
      <c r="A358" t="s">
        <v>472</v>
      </c>
      <c r="B358" t="s">
        <v>1606</v>
      </c>
      <c r="C358" t="s">
        <v>1607</v>
      </c>
    </row>
    <row r="359" spans="1:3">
      <c r="A359" t="s">
        <v>466</v>
      </c>
      <c r="B359" t="s">
        <v>1608</v>
      </c>
      <c r="C359" t="s">
        <v>1609</v>
      </c>
    </row>
    <row r="360" spans="1:3">
      <c r="A360" t="s">
        <v>467</v>
      </c>
      <c r="B360" t="s">
        <v>1610</v>
      </c>
      <c r="C360" t="s">
        <v>1611</v>
      </c>
    </row>
    <row r="361" spans="1:3">
      <c r="A361" t="s">
        <v>1599</v>
      </c>
      <c r="B361" t="s">
        <v>1600</v>
      </c>
      <c r="C361" t="s">
        <v>1601</v>
      </c>
    </row>
    <row r="362" spans="1:3">
      <c r="A362" t="s">
        <v>470</v>
      </c>
      <c r="B362" t="s">
        <v>1612</v>
      </c>
      <c r="C362" t="s">
        <v>1613</v>
      </c>
    </row>
    <row r="363" spans="1:3">
      <c r="A363" t="s">
        <v>468</v>
      </c>
      <c r="B363" t="s">
        <v>1614</v>
      </c>
      <c r="C363" t="s">
        <v>1615</v>
      </c>
    </row>
    <row r="364" spans="1:3">
      <c r="A364" t="s">
        <v>469</v>
      </c>
      <c r="B364" t="s">
        <v>1616</v>
      </c>
      <c r="C364" t="s">
        <v>1617</v>
      </c>
    </row>
    <row r="365" spans="1:3">
      <c r="A365" t="s">
        <v>470</v>
      </c>
      <c r="B365" t="s">
        <v>1612</v>
      </c>
      <c r="C365" t="s">
        <v>1613</v>
      </c>
    </row>
    <row r="366" spans="1:3">
      <c r="A366" t="s">
        <v>1599</v>
      </c>
      <c r="B366" t="s">
        <v>1600</v>
      </c>
      <c r="C366" t="s">
        <v>1601</v>
      </c>
    </row>
    <row r="367" spans="1:3">
      <c r="A367" t="s">
        <v>471</v>
      </c>
      <c r="B367" t="s">
        <v>1618</v>
      </c>
      <c r="C367" t="s">
        <v>1619</v>
      </c>
    </row>
    <row r="368" spans="1:3">
      <c r="A368" t="s">
        <v>1599</v>
      </c>
      <c r="B368" t="s">
        <v>1600</v>
      </c>
      <c r="C368" t="s">
        <v>1601</v>
      </c>
    </row>
    <row r="369" spans="1:3">
      <c r="A369" t="s">
        <v>472</v>
      </c>
      <c r="B369" t="s">
        <v>1606</v>
      </c>
      <c r="C369" t="s">
        <v>1607</v>
      </c>
    </row>
    <row r="370" spans="1:3">
      <c r="A370" t="s">
        <v>1620</v>
      </c>
      <c r="B370" t="s">
        <v>1621</v>
      </c>
      <c r="C370" t="s">
        <v>1622</v>
      </c>
    </row>
    <row r="371" spans="1:3">
      <c r="A371" t="s">
        <v>473</v>
      </c>
      <c r="B371" t="s">
        <v>1623</v>
      </c>
      <c r="C371" t="s">
        <v>1624</v>
      </c>
    </row>
    <row r="372" spans="1:3">
      <c r="A372" t="s">
        <v>475</v>
      </c>
      <c r="B372" t="s">
        <v>474</v>
      </c>
      <c r="C372" t="s">
        <v>943</v>
      </c>
    </row>
    <row r="373" spans="1:3">
      <c r="A373" t="s">
        <v>477</v>
      </c>
      <c r="B373" t="s">
        <v>1625</v>
      </c>
      <c r="C373" t="s">
        <v>1626</v>
      </c>
    </row>
    <row r="374" spans="1:3">
      <c r="A374" t="s">
        <v>1627</v>
      </c>
      <c r="B374" t="s">
        <v>1628</v>
      </c>
      <c r="C374" t="s">
        <v>1629</v>
      </c>
    </row>
    <row r="375" spans="1:3">
      <c r="A375" t="s">
        <v>1627</v>
      </c>
      <c r="B375" t="s">
        <v>1628</v>
      </c>
      <c r="C375" t="s">
        <v>1629</v>
      </c>
    </row>
    <row r="376" spans="1:3">
      <c r="A376" t="s">
        <v>1630</v>
      </c>
      <c r="B376" t="s">
        <v>1631</v>
      </c>
      <c r="C376" t="s">
        <v>1632</v>
      </c>
    </row>
    <row r="377" spans="1:3">
      <c r="A377" t="s">
        <v>1627</v>
      </c>
      <c r="B377" t="s">
        <v>1628</v>
      </c>
      <c r="C377" t="s">
        <v>1629</v>
      </c>
    </row>
    <row r="378" spans="1:3">
      <c r="A378" t="s">
        <v>477</v>
      </c>
      <c r="B378" t="s">
        <v>1625</v>
      </c>
      <c r="C378" t="s">
        <v>1626</v>
      </c>
    </row>
    <row r="379" spans="1:3">
      <c r="A379" t="s">
        <v>479</v>
      </c>
      <c r="B379" t="s">
        <v>476</v>
      </c>
      <c r="C379" t="s">
        <v>1633</v>
      </c>
    </row>
    <row r="380" spans="1:3">
      <c r="A380" t="s">
        <v>480</v>
      </c>
      <c r="B380" t="s">
        <v>478</v>
      </c>
      <c r="C380" t="s">
        <v>1634</v>
      </c>
    </row>
    <row r="381" spans="1:3">
      <c r="A381" t="s">
        <v>1635</v>
      </c>
      <c r="B381" t="s">
        <v>1636</v>
      </c>
      <c r="C381" t="s">
        <v>1637</v>
      </c>
    </row>
    <row r="382" spans="1:3">
      <c r="A382" t="s">
        <v>1638</v>
      </c>
      <c r="B382" t="s">
        <v>1639</v>
      </c>
      <c r="C382" t="s">
        <v>1640</v>
      </c>
    </row>
    <row r="383" spans="1:3">
      <c r="A383" t="s">
        <v>482</v>
      </c>
      <c r="B383" t="s">
        <v>481</v>
      </c>
      <c r="C383" t="s">
        <v>944</v>
      </c>
    </row>
    <row r="384" spans="1:3">
      <c r="A384" t="s">
        <v>484</v>
      </c>
      <c r="B384" t="s">
        <v>483</v>
      </c>
      <c r="C384" t="s">
        <v>945</v>
      </c>
    </row>
    <row r="385" spans="1:3">
      <c r="A385" t="s">
        <v>1638</v>
      </c>
      <c r="B385" t="s">
        <v>1639</v>
      </c>
      <c r="C385" t="s">
        <v>1640</v>
      </c>
    </row>
    <row r="386" spans="1:3">
      <c r="A386" t="s">
        <v>485</v>
      </c>
      <c r="B386" t="s">
        <v>1641</v>
      </c>
      <c r="C386" t="s">
        <v>1642</v>
      </c>
    </row>
    <row r="387" spans="1:3">
      <c r="A387" t="s">
        <v>486</v>
      </c>
      <c r="B387" t="s">
        <v>1643</v>
      </c>
      <c r="C387" t="s">
        <v>1644</v>
      </c>
    </row>
    <row r="388" spans="1:3">
      <c r="A388" t="s">
        <v>488</v>
      </c>
      <c r="B388" t="s">
        <v>487</v>
      </c>
      <c r="C388" t="s">
        <v>946</v>
      </c>
    </row>
    <row r="389" spans="1:3">
      <c r="A389" t="s">
        <v>489</v>
      </c>
      <c r="B389" t="s">
        <v>1645</v>
      </c>
      <c r="C389" t="s">
        <v>1646</v>
      </c>
    </row>
    <row r="390" spans="1:3">
      <c r="A390" t="s">
        <v>491</v>
      </c>
      <c r="B390" t="s">
        <v>490</v>
      </c>
      <c r="C390" t="s">
        <v>947</v>
      </c>
    </row>
    <row r="391" spans="1:3">
      <c r="A391" t="s">
        <v>493</v>
      </c>
      <c r="B391" t="s">
        <v>492</v>
      </c>
      <c r="C391" t="s">
        <v>948</v>
      </c>
    </row>
    <row r="392" spans="1:3">
      <c r="A392" t="s">
        <v>1647</v>
      </c>
      <c r="B392" t="s">
        <v>1648</v>
      </c>
      <c r="C392" t="s">
        <v>1649</v>
      </c>
    </row>
    <row r="393" spans="1:3">
      <c r="A393" t="s">
        <v>1650</v>
      </c>
      <c r="B393" t="s">
        <v>1651</v>
      </c>
      <c r="C393" t="s">
        <v>1652</v>
      </c>
    </row>
    <row r="394" spans="1:3">
      <c r="A394" t="s">
        <v>494</v>
      </c>
      <c r="B394" t="s">
        <v>1653</v>
      </c>
      <c r="C394" t="s">
        <v>1654</v>
      </c>
    </row>
    <row r="395" spans="1:3">
      <c r="A395" t="s">
        <v>496</v>
      </c>
      <c r="B395" t="s">
        <v>1655</v>
      </c>
      <c r="C395" t="s">
        <v>1656</v>
      </c>
    </row>
    <row r="396" spans="1:3">
      <c r="A396" t="s">
        <v>495</v>
      </c>
      <c r="B396" t="s">
        <v>1657</v>
      </c>
      <c r="C396" t="s">
        <v>1658</v>
      </c>
    </row>
    <row r="397" spans="1:3">
      <c r="A397" t="s">
        <v>497</v>
      </c>
      <c r="B397" t="s">
        <v>1659</v>
      </c>
      <c r="C397" t="s">
        <v>1660</v>
      </c>
    </row>
    <row r="398" spans="1:3">
      <c r="A398" t="s">
        <v>1650</v>
      </c>
      <c r="B398" t="s">
        <v>1651</v>
      </c>
      <c r="C398" t="s">
        <v>1652</v>
      </c>
    </row>
    <row r="399" spans="1:3">
      <c r="A399" t="s">
        <v>497</v>
      </c>
      <c r="B399" t="s">
        <v>1659</v>
      </c>
      <c r="C399" t="s">
        <v>1660</v>
      </c>
    </row>
    <row r="400" spans="1:3">
      <c r="A400" t="s">
        <v>495</v>
      </c>
      <c r="B400" t="s">
        <v>1657</v>
      </c>
      <c r="C400" t="s">
        <v>1658</v>
      </c>
    </row>
    <row r="401" spans="1:3">
      <c r="A401" t="s">
        <v>1647</v>
      </c>
      <c r="B401" t="s">
        <v>1648</v>
      </c>
      <c r="C401" t="s">
        <v>1649</v>
      </c>
    </row>
    <row r="402" spans="1:3">
      <c r="A402" t="s">
        <v>496</v>
      </c>
      <c r="B402" t="s">
        <v>1655</v>
      </c>
      <c r="C402" t="s">
        <v>1656</v>
      </c>
    </row>
    <row r="403" spans="1:3">
      <c r="A403" t="s">
        <v>494</v>
      </c>
      <c r="B403" t="s">
        <v>1653</v>
      </c>
      <c r="C403" t="s">
        <v>1654</v>
      </c>
    </row>
    <row r="404" spans="1:3">
      <c r="A404" t="s">
        <v>238</v>
      </c>
      <c r="B404" t="s">
        <v>1504</v>
      </c>
      <c r="C404" t="s">
        <v>1505</v>
      </c>
    </row>
    <row r="405" spans="1:3">
      <c r="A405" t="s">
        <v>494</v>
      </c>
      <c r="B405" t="s">
        <v>1653</v>
      </c>
      <c r="C405" t="s">
        <v>1654</v>
      </c>
    </row>
    <row r="406" spans="1:3">
      <c r="A406" t="s">
        <v>498</v>
      </c>
      <c r="B406" t="s">
        <v>1661</v>
      </c>
      <c r="C406" t="s">
        <v>1662</v>
      </c>
    </row>
    <row r="407" spans="1:3">
      <c r="A407" t="s">
        <v>1663</v>
      </c>
      <c r="B407" t="s">
        <v>1664</v>
      </c>
      <c r="C407" t="s">
        <v>1665</v>
      </c>
    </row>
    <row r="408" spans="1:3">
      <c r="A408" t="s">
        <v>1666</v>
      </c>
      <c r="B408" t="s">
        <v>499</v>
      </c>
      <c r="C408" t="s">
        <v>1667</v>
      </c>
    </row>
    <row r="409" spans="1:3">
      <c r="A409" t="s">
        <v>530</v>
      </c>
      <c r="B409" t="s">
        <v>1668</v>
      </c>
      <c r="C409" t="s">
        <v>1669</v>
      </c>
    </row>
    <row r="410" spans="1:3">
      <c r="A410" t="s">
        <v>1620</v>
      </c>
      <c r="B410" t="s">
        <v>1621</v>
      </c>
      <c r="C410" t="s">
        <v>1622</v>
      </c>
    </row>
    <row r="411" spans="1:3">
      <c r="A411" t="s">
        <v>500</v>
      </c>
      <c r="B411" t="s">
        <v>1670</v>
      </c>
      <c r="C411" t="s">
        <v>1671</v>
      </c>
    </row>
    <row r="412" spans="1:3">
      <c r="A412" t="s">
        <v>1672</v>
      </c>
      <c r="B412" t="s">
        <v>1673</v>
      </c>
      <c r="C412" t="s">
        <v>1674</v>
      </c>
    </row>
    <row r="413" spans="1:3">
      <c r="A413" t="s">
        <v>502</v>
      </c>
      <c r="B413" t="s">
        <v>501</v>
      </c>
      <c r="C413" t="s">
        <v>949</v>
      </c>
    </row>
    <row r="414" spans="1:3">
      <c r="A414" t="s">
        <v>504</v>
      </c>
      <c r="B414" t="s">
        <v>503</v>
      </c>
      <c r="C414" t="s">
        <v>950</v>
      </c>
    </row>
    <row r="415" spans="1:3">
      <c r="A415" t="s">
        <v>505</v>
      </c>
      <c r="B415" t="s">
        <v>1675</v>
      </c>
      <c r="C415" t="s">
        <v>1676</v>
      </c>
    </row>
    <row r="416" spans="1:3">
      <c r="A416" t="s">
        <v>507</v>
      </c>
      <c r="B416" t="s">
        <v>506</v>
      </c>
      <c r="C416" t="s">
        <v>951</v>
      </c>
    </row>
    <row r="417" spans="1:3">
      <c r="A417" t="s">
        <v>509</v>
      </c>
      <c r="B417" t="s">
        <v>508</v>
      </c>
      <c r="C417" t="s">
        <v>952</v>
      </c>
    </row>
    <row r="418" spans="1:3">
      <c r="A418" t="s">
        <v>1663</v>
      </c>
      <c r="B418" t="s">
        <v>1664</v>
      </c>
      <c r="C418" t="s">
        <v>1665</v>
      </c>
    </row>
    <row r="419" spans="1:3">
      <c r="A419" t="s">
        <v>510</v>
      </c>
      <c r="B419" t="s">
        <v>1677</v>
      </c>
      <c r="C419" t="s">
        <v>1678</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1679</v>
      </c>
      <c r="C423" t="s">
        <v>1680</v>
      </c>
    </row>
    <row r="424" spans="1:3">
      <c r="A424" t="s">
        <v>518</v>
      </c>
      <c r="B424" t="s">
        <v>1681</v>
      </c>
      <c r="C424" t="s">
        <v>1682</v>
      </c>
    </row>
    <row r="425" spans="1:3">
      <c r="A425" t="s">
        <v>1683</v>
      </c>
      <c r="B425" t="s">
        <v>1684</v>
      </c>
      <c r="C425" t="s">
        <v>1685</v>
      </c>
    </row>
    <row r="426" spans="1:3">
      <c r="A426" t="s">
        <v>1686</v>
      </c>
      <c r="B426" t="s">
        <v>1687</v>
      </c>
      <c r="C426" t="s">
        <v>1688</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1689</v>
      </c>
      <c r="C430" t="s">
        <v>1690</v>
      </c>
    </row>
    <row r="431" spans="1:3">
      <c r="A431" t="s">
        <v>526</v>
      </c>
      <c r="B431" t="s">
        <v>1691</v>
      </c>
      <c r="C431" t="s">
        <v>1692</v>
      </c>
    </row>
    <row r="432" spans="1:3">
      <c r="A432" t="s">
        <v>525</v>
      </c>
      <c r="B432" t="s">
        <v>1689</v>
      </c>
      <c r="C432" t="s">
        <v>1690</v>
      </c>
    </row>
    <row r="433" spans="1:3">
      <c r="A433" t="s">
        <v>520</v>
      </c>
      <c r="B433" t="s">
        <v>519</v>
      </c>
      <c r="C433" t="s">
        <v>956</v>
      </c>
    </row>
    <row r="434" spans="1:3">
      <c r="A434" t="s">
        <v>1683</v>
      </c>
      <c r="B434" t="s">
        <v>1684</v>
      </c>
      <c r="C434" t="s">
        <v>1685</v>
      </c>
    </row>
    <row r="435" spans="1:3">
      <c r="A435" t="s">
        <v>526</v>
      </c>
      <c r="B435" t="s">
        <v>1691</v>
      </c>
      <c r="C435" t="s">
        <v>1692</v>
      </c>
    </row>
    <row r="436" spans="1:3">
      <c r="A436" t="s">
        <v>522</v>
      </c>
      <c r="B436" t="s">
        <v>521</v>
      </c>
      <c r="C436" t="s">
        <v>957</v>
      </c>
    </row>
    <row r="437" spans="1:3">
      <c r="A437" t="s">
        <v>1693</v>
      </c>
      <c r="B437" t="s">
        <v>527</v>
      </c>
      <c r="C437" t="s">
        <v>1694</v>
      </c>
    </row>
    <row r="438" spans="1:3">
      <c r="A438" t="s">
        <v>524</v>
      </c>
      <c r="B438" t="s">
        <v>523</v>
      </c>
      <c r="C438" t="s">
        <v>958</v>
      </c>
    </row>
    <row r="439" spans="1:3">
      <c r="A439" t="s">
        <v>1695</v>
      </c>
      <c r="B439" t="s">
        <v>704</v>
      </c>
      <c r="C439" t="s">
        <v>1696</v>
      </c>
    </row>
    <row r="440" spans="1:3">
      <c r="A440" t="s">
        <v>1697</v>
      </c>
      <c r="B440" t="s">
        <v>528</v>
      </c>
      <c r="C440" t="s">
        <v>1698</v>
      </c>
    </row>
    <row r="441" spans="1:3">
      <c r="A441" t="s">
        <v>1683</v>
      </c>
      <c r="B441" t="s">
        <v>1684</v>
      </c>
      <c r="C441" t="s">
        <v>1685</v>
      </c>
    </row>
    <row r="442" spans="1:3">
      <c r="A442" t="s">
        <v>510</v>
      </c>
      <c r="B442" t="s">
        <v>1677</v>
      </c>
      <c r="C442" t="s">
        <v>1678</v>
      </c>
    </row>
    <row r="443" spans="1:3">
      <c r="A443" t="s">
        <v>1693</v>
      </c>
      <c r="B443" t="s">
        <v>527</v>
      </c>
      <c r="C443" t="s">
        <v>1694</v>
      </c>
    </row>
    <row r="444" spans="1:3">
      <c r="A444" t="s">
        <v>1697</v>
      </c>
      <c r="B444" t="s">
        <v>528</v>
      </c>
      <c r="C444" t="s">
        <v>1698</v>
      </c>
    </row>
    <row r="445" spans="1:3">
      <c r="A445" t="s">
        <v>529</v>
      </c>
      <c r="B445" t="s">
        <v>1699</v>
      </c>
      <c r="C445" t="s">
        <v>1700</v>
      </c>
    </row>
    <row r="446" spans="1:3">
      <c r="A446" t="s">
        <v>518</v>
      </c>
      <c r="B446" t="s">
        <v>1681</v>
      </c>
      <c r="C446" t="s">
        <v>1682</v>
      </c>
    </row>
    <row r="447" spans="1:3">
      <c r="A447" t="s">
        <v>1701</v>
      </c>
      <c r="B447" t="s">
        <v>1702</v>
      </c>
      <c r="C447" t="s">
        <v>1703</v>
      </c>
    </row>
    <row r="448" spans="1:3">
      <c r="A448" t="s">
        <v>1672</v>
      </c>
      <c r="B448" t="s">
        <v>1673</v>
      </c>
      <c r="C448" t="s">
        <v>1674</v>
      </c>
    </row>
    <row r="449" spans="1:3">
      <c r="A449" t="s">
        <v>530</v>
      </c>
      <c r="B449" t="s">
        <v>1668</v>
      </c>
      <c r="C449" t="s">
        <v>1669</v>
      </c>
    </row>
    <row r="450" spans="1:3">
      <c r="A450" t="s">
        <v>1695</v>
      </c>
      <c r="B450" t="s">
        <v>704</v>
      </c>
      <c r="C450" t="s">
        <v>1696</v>
      </c>
    </row>
    <row r="451" spans="1:3">
      <c r="A451" t="s">
        <v>566</v>
      </c>
      <c r="B451" t="s">
        <v>1704</v>
      </c>
      <c r="C451" t="s">
        <v>1705</v>
      </c>
    </row>
    <row r="452" spans="1:3">
      <c r="A452" t="s">
        <v>538</v>
      </c>
      <c r="B452" t="s">
        <v>1706</v>
      </c>
      <c r="C452" t="s">
        <v>1707</v>
      </c>
    </row>
    <row r="453" spans="1:3">
      <c r="A453" t="s">
        <v>600</v>
      </c>
      <c r="B453" t="s">
        <v>1708</v>
      </c>
      <c r="C453" t="s">
        <v>1709</v>
      </c>
    </row>
    <row r="454" spans="1:3">
      <c r="A454" t="s">
        <v>1710</v>
      </c>
      <c r="B454" t="s">
        <v>1711</v>
      </c>
      <c r="C454" t="s">
        <v>1712</v>
      </c>
    </row>
    <row r="455" spans="1:3">
      <c r="A455" t="s">
        <v>566</v>
      </c>
      <c r="B455" t="s">
        <v>1704</v>
      </c>
      <c r="C455" t="s">
        <v>1705</v>
      </c>
    </row>
    <row r="456" spans="1:3">
      <c r="A456" t="s">
        <v>538</v>
      </c>
      <c r="B456" t="s">
        <v>1706</v>
      </c>
      <c r="C456" t="s">
        <v>1707</v>
      </c>
    </row>
    <row r="457" spans="1:3">
      <c r="A457" t="s">
        <v>1710</v>
      </c>
      <c r="B457" t="s">
        <v>1711</v>
      </c>
      <c r="C457" t="s">
        <v>1712</v>
      </c>
    </row>
    <row r="458" spans="1:3">
      <c r="A458" t="s">
        <v>1713</v>
      </c>
      <c r="B458" t="s">
        <v>1714</v>
      </c>
      <c r="C458" t="s">
        <v>1715</v>
      </c>
    </row>
    <row r="459" spans="1:3">
      <c r="A459" t="s">
        <v>1716</v>
      </c>
      <c r="B459" t="s">
        <v>1717</v>
      </c>
      <c r="C459" t="s">
        <v>1718</v>
      </c>
    </row>
    <row r="460" spans="1:3">
      <c r="A460" t="s">
        <v>538</v>
      </c>
      <c r="B460" t="s">
        <v>1706</v>
      </c>
      <c r="C460" t="s">
        <v>1707</v>
      </c>
    </row>
    <row r="461" spans="1:3">
      <c r="A461" t="s">
        <v>567</v>
      </c>
      <c r="B461" t="s">
        <v>1719</v>
      </c>
      <c r="C461" t="s">
        <v>1720</v>
      </c>
    </row>
    <row r="462" spans="1:3">
      <c r="A462" t="s">
        <v>601</v>
      </c>
      <c r="B462" t="s">
        <v>1721</v>
      </c>
      <c r="C462" t="s">
        <v>1722</v>
      </c>
    </row>
    <row r="463" spans="1:3">
      <c r="A463" t="s">
        <v>1710</v>
      </c>
      <c r="B463" t="s">
        <v>1711</v>
      </c>
      <c r="C463" t="s">
        <v>1712</v>
      </c>
    </row>
    <row r="464" spans="1:3">
      <c r="A464" t="s">
        <v>1723</v>
      </c>
      <c r="B464" t="s">
        <v>1724</v>
      </c>
      <c r="C464" t="s">
        <v>1725</v>
      </c>
    </row>
    <row r="465" spans="1:3">
      <c r="A465" t="s">
        <v>538</v>
      </c>
      <c r="B465" t="s">
        <v>1706</v>
      </c>
      <c r="C465" t="s">
        <v>1707</v>
      </c>
    </row>
    <row r="466" spans="1:3">
      <c r="A466" t="s">
        <v>568</v>
      </c>
      <c r="B466" t="s">
        <v>1726</v>
      </c>
      <c r="C466" t="s">
        <v>1727</v>
      </c>
    </row>
    <row r="467" spans="1:3">
      <c r="A467" t="s">
        <v>1728</v>
      </c>
      <c r="B467" t="s">
        <v>1729</v>
      </c>
      <c r="C467" t="s">
        <v>1730</v>
      </c>
    </row>
    <row r="468" spans="1:3">
      <c r="A468" t="s">
        <v>1710</v>
      </c>
      <c r="B468" t="s">
        <v>1711</v>
      </c>
      <c r="C468" t="s">
        <v>1712</v>
      </c>
    </row>
    <row r="469" spans="1:3">
      <c r="A469" t="s">
        <v>531</v>
      </c>
      <c r="B469" t="s">
        <v>1731</v>
      </c>
      <c r="C469" t="s">
        <v>1732</v>
      </c>
    </row>
    <row r="470" spans="1:3">
      <c r="A470" t="s">
        <v>532</v>
      </c>
      <c r="B470" t="s">
        <v>1733</v>
      </c>
      <c r="C470" t="s">
        <v>1734</v>
      </c>
    </row>
    <row r="471" spans="1:3">
      <c r="A471" t="s">
        <v>533</v>
      </c>
      <c r="B471" t="s">
        <v>1735</v>
      </c>
      <c r="C471" t="s">
        <v>1736</v>
      </c>
    </row>
    <row r="472" spans="1:3">
      <c r="A472" t="s">
        <v>534</v>
      </c>
      <c r="B472" t="s">
        <v>1737</v>
      </c>
      <c r="C472" t="s">
        <v>1738</v>
      </c>
    </row>
    <row r="473" spans="1:3">
      <c r="A473" t="s">
        <v>535</v>
      </c>
      <c r="B473" t="s">
        <v>1739</v>
      </c>
      <c r="C473" t="s">
        <v>1740</v>
      </c>
    </row>
    <row r="474" spans="1:3">
      <c r="A474" t="s">
        <v>536</v>
      </c>
      <c r="B474" t="s">
        <v>1741</v>
      </c>
      <c r="C474" t="s">
        <v>1742</v>
      </c>
    </row>
    <row r="475" spans="1:3">
      <c r="A475" t="s">
        <v>537</v>
      </c>
      <c r="B475" t="s">
        <v>1743</v>
      </c>
      <c r="C475" t="s">
        <v>1744</v>
      </c>
    </row>
    <row r="476" spans="1:3">
      <c r="A476" t="s">
        <v>538</v>
      </c>
      <c r="B476" t="s">
        <v>1706</v>
      </c>
      <c r="C476" t="s">
        <v>1707</v>
      </c>
    </row>
    <row r="477" spans="1:3">
      <c r="A477" t="s">
        <v>539</v>
      </c>
      <c r="B477" t="s">
        <v>1745</v>
      </c>
      <c r="C477" t="s">
        <v>1746</v>
      </c>
    </row>
    <row r="478" spans="1:3">
      <c r="A478" t="s">
        <v>540</v>
      </c>
      <c r="B478" t="s">
        <v>1747</v>
      </c>
      <c r="C478" t="s">
        <v>1748</v>
      </c>
    </row>
    <row r="479" spans="1:3">
      <c r="A479" t="s">
        <v>541</v>
      </c>
      <c r="B479" t="s">
        <v>1749</v>
      </c>
      <c r="C479" t="s">
        <v>1750</v>
      </c>
    </row>
    <row r="480" spans="1:3">
      <c r="A480" t="s">
        <v>542</v>
      </c>
      <c r="B480" t="s">
        <v>1751</v>
      </c>
      <c r="C480" t="s">
        <v>1752</v>
      </c>
    </row>
    <row r="481" spans="1:3">
      <c r="A481" t="s">
        <v>543</v>
      </c>
      <c r="B481" t="s">
        <v>1753</v>
      </c>
      <c r="C481" t="s">
        <v>1754</v>
      </c>
    </row>
    <row r="482" spans="1:3">
      <c r="A482" t="s">
        <v>544</v>
      </c>
      <c r="B482" t="s">
        <v>1755</v>
      </c>
      <c r="C482" t="s">
        <v>1756</v>
      </c>
    </row>
    <row r="483" spans="1:3">
      <c r="A483" t="s">
        <v>545</v>
      </c>
      <c r="B483" t="s">
        <v>1757</v>
      </c>
      <c r="C483" t="s">
        <v>1758</v>
      </c>
    </row>
    <row r="484" spans="1:3">
      <c r="A484" t="s">
        <v>546</v>
      </c>
      <c r="B484" t="s">
        <v>1759</v>
      </c>
      <c r="C484" t="s">
        <v>1760</v>
      </c>
    </row>
    <row r="485" spans="1:3">
      <c r="A485" t="s">
        <v>547</v>
      </c>
      <c r="B485" t="s">
        <v>1761</v>
      </c>
      <c r="C485" t="s">
        <v>1762</v>
      </c>
    </row>
    <row r="486" spans="1:3">
      <c r="A486" t="s">
        <v>548</v>
      </c>
      <c r="B486" t="s">
        <v>1763</v>
      </c>
      <c r="C486" t="s">
        <v>1764</v>
      </c>
    </row>
    <row r="487" spans="1:3">
      <c r="A487" t="s">
        <v>549</v>
      </c>
      <c r="B487" t="s">
        <v>1765</v>
      </c>
      <c r="C487" t="s">
        <v>1766</v>
      </c>
    </row>
    <row r="488" spans="1:3">
      <c r="A488" t="s">
        <v>550</v>
      </c>
      <c r="B488" t="s">
        <v>1767</v>
      </c>
      <c r="C488" t="s">
        <v>1768</v>
      </c>
    </row>
    <row r="489" spans="1:3">
      <c r="A489" t="s">
        <v>545</v>
      </c>
      <c r="B489" t="s">
        <v>1757</v>
      </c>
      <c r="C489" t="s">
        <v>1758</v>
      </c>
    </row>
    <row r="490" spans="1:3">
      <c r="A490" t="s">
        <v>551</v>
      </c>
      <c r="B490" t="s">
        <v>1769</v>
      </c>
      <c r="C490" t="s">
        <v>1770</v>
      </c>
    </row>
    <row r="491" spans="1:3">
      <c r="A491" t="s">
        <v>552</v>
      </c>
      <c r="B491" t="s">
        <v>1771</v>
      </c>
      <c r="C491" t="s">
        <v>1772</v>
      </c>
    </row>
    <row r="492" spans="1:3">
      <c r="A492" t="s">
        <v>553</v>
      </c>
      <c r="B492" t="s">
        <v>1773</v>
      </c>
      <c r="C492" t="s">
        <v>1774</v>
      </c>
    </row>
    <row r="493" spans="1:3">
      <c r="A493" t="s">
        <v>554</v>
      </c>
      <c r="B493" t="s">
        <v>1775</v>
      </c>
      <c r="C493" t="s">
        <v>1776</v>
      </c>
    </row>
    <row r="494" spans="1:3">
      <c r="A494" t="s">
        <v>555</v>
      </c>
      <c r="B494" t="s">
        <v>1777</v>
      </c>
      <c r="C494" t="s">
        <v>1778</v>
      </c>
    </row>
    <row r="495" spans="1:3">
      <c r="A495" t="s">
        <v>561</v>
      </c>
      <c r="B495" t="s">
        <v>1779</v>
      </c>
      <c r="C495" t="s">
        <v>1780</v>
      </c>
    </row>
    <row r="496" spans="1:3">
      <c r="A496" t="s">
        <v>565</v>
      </c>
      <c r="B496" t="s">
        <v>1781</v>
      </c>
      <c r="C496" t="s">
        <v>1782</v>
      </c>
    </row>
    <row r="497" spans="1:3">
      <c r="A497" t="s">
        <v>556</v>
      </c>
      <c r="B497" t="s">
        <v>1783</v>
      </c>
      <c r="C497" t="s">
        <v>1784</v>
      </c>
    </row>
    <row r="498" spans="1:3">
      <c r="A498" t="s">
        <v>557</v>
      </c>
      <c r="B498" t="s">
        <v>1785</v>
      </c>
      <c r="C498" t="s">
        <v>1786</v>
      </c>
    </row>
    <row r="499" spans="1:3">
      <c r="A499" t="s">
        <v>558</v>
      </c>
      <c r="B499" t="s">
        <v>1787</v>
      </c>
      <c r="C499" t="s">
        <v>1788</v>
      </c>
    </row>
    <row r="500" spans="1:3">
      <c r="A500" t="s">
        <v>559</v>
      </c>
      <c r="B500" t="s">
        <v>1789</v>
      </c>
      <c r="C500" t="s">
        <v>1790</v>
      </c>
    </row>
    <row r="501" spans="1:3">
      <c r="A501" t="s">
        <v>560</v>
      </c>
      <c r="B501" t="s">
        <v>1791</v>
      </c>
      <c r="C501" t="s">
        <v>1792</v>
      </c>
    </row>
    <row r="502" spans="1:3">
      <c r="A502" t="s">
        <v>561</v>
      </c>
      <c r="B502" t="s">
        <v>1779</v>
      </c>
      <c r="C502" t="s">
        <v>1780</v>
      </c>
    </row>
    <row r="503" spans="1:3">
      <c r="A503" t="s">
        <v>1793</v>
      </c>
      <c r="B503" t="s">
        <v>1794</v>
      </c>
      <c r="C503" t="s">
        <v>1795</v>
      </c>
    </row>
    <row r="504" spans="1:3">
      <c r="A504" t="s">
        <v>1793</v>
      </c>
      <c r="B504" t="s">
        <v>1794</v>
      </c>
      <c r="C504" t="s">
        <v>1795</v>
      </c>
    </row>
    <row r="505" spans="1:3">
      <c r="A505" t="s">
        <v>562</v>
      </c>
      <c r="B505" t="s">
        <v>1796</v>
      </c>
      <c r="C505" t="s">
        <v>1797</v>
      </c>
    </row>
    <row r="506" spans="1:3">
      <c r="A506" t="s">
        <v>563</v>
      </c>
      <c r="B506" t="s">
        <v>1798</v>
      </c>
      <c r="C506" t="s">
        <v>1799</v>
      </c>
    </row>
    <row r="507" spans="1:3">
      <c r="A507" t="s">
        <v>564</v>
      </c>
      <c r="B507" t="s">
        <v>1800</v>
      </c>
      <c r="C507" t="s">
        <v>1801</v>
      </c>
    </row>
    <row r="508" spans="1:3">
      <c r="A508" t="s">
        <v>565</v>
      </c>
      <c r="B508" t="s">
        <v>1781</v>
      </c>
      <c r="C508" t="s">
        <v>1782</v>
      </c>
    </row>
    <row r="509" spans="1:3">
      <c r="A509" t="s">
        <v>559</v>
      </c>
      <c r="B509" t="s">
        <v>1789</v>
      </c>
      <c r="C509" t="s">
        <v>1790</v>
      </c>
    </row>
    <row r="510" spans="1:3">
      <c r="A510" t="s">
        <v>1793</v>
      </c>
      <c r="B510" t="s">
        <v>1794</v>
      </c>
      <c r="C510" t="s">
        <v>1795</v>
      </c>
    </row>
    <row r="511" spans="1:3">
      <c r="A511" t="s">
        <v>565</v>
      </c>
      <c r="B511" t="s">
        <v>1781</v>
      </c>
      <c r="C511" t="s">
        <v>1782</v>
      </c>
    </row>
    <row r="512" spans="1:3">
      <c r="A512" t="s">
        <v>1713</v>
      </c>
      <c r="B512" t="s">
        <v>1714</v>
      </c>
      <c r="C512" t="s">
        <v>1715</v>
      </c>
    </row>
    <row r="513" spans="1:3">
      <c r="A513" t="s">
        <v>1802</v>
      </c>
      <c r="B513" t="s">
        <v>1803</v>
      </c>
      <c r="C513" t="s">
        <v>1804</v>
      </c>
    </row>
    <row r="514" spans="1:3">
      <c r="A514" t="s">
        <v>1805</v>
      </c>
      <c r="B514" t="s">
        <v>1806</v>
      </c>
      <c r="C514" t="s">
        <v>1807</v>
      </c>
    </row>
    <row r="515" spans="1:3">
      <c r="A515" t="s">
        <v>1808</v>
      </c>
      <c r="B515" t="s">
        <v>1809</v>
      </c>
      <c r="C515" t="s">
        <v>1810</v>
      </c>
    </row>
    <row r="516" spans="1:3">
      <c r="A516" t="s">
        <v>1811</v>
      </c>
      <c r="B516" t="s">
        <v>1812</v>
      </c>
      <c r="C516" t="s">
        <v>1813</v>
      </c>
    </row>
    <row r="517" spans="1:3">
      <c r="A517" t="s">
        <v>1814</v>
      </c>
      <c r="B517" t="s">
        <v>1815</v>
      </c>
      <c r="C517" t="s">
        <v>1816</v>
      </c>
    </row>
    <row r="518" spans="1:3">
      <c r="A518" t="s">
        <v>1817</v>
      </c>
      <c r="B518" t="s">
        <v>1818</v>
      </c>
      <c r="C518" t="s">
        <v>1819</v>
      </c>
    </row>
    <row r="519" spans="1:3">
      <c r="A519" t="s">
        <v>570</v>
      </c>
      <c r="B519" t="s">
        <v>569</v>
      </c>
      <c r="C519" t="s">
        <v>959</v>
      </c>
    </row>
    <row r="520" spans="1:3">
      <c r="A520" t="s">
        <v>571</v>
      </c>
      <c r="B520" t="s">
        <v>1820</v>
      </c>
      <c r="C520" t="s">
        <v>1821</v>
      </c>
    </row>
    <row r="521" spans="1:3">
      <c r="A521" t="s">
        <v>602</v>
      </c>
      <c r="B521" t="s">
        <v>1822</v>
      </c>
      <c r="C521" t="s">
        <v>1823</v>
      </c>
    </row>
    <row r="522" spans="1:3">
      <c r="A522" t="s">
        <v>1824</v>
      </c>
      <c r="B522" t="s">
        <v>1825</v>
      </c>
      <c r="C522" t="s">
        <v>1826</v>
      </c>
    </row>
    <row r="523" spans="1:3">
      <c r="A523" t="s">
        <v>602</v>
      </c>
      <c r="B523" t="s">
        <v>1822</v>
      </c>
      <c r="C523" t="s">
        <v>1823</v>
      </c>
    </row>
    <row r="524" spans="1:3">
      <c r="A524" t="s">
        <v>572</v>
      </c>
      <c r="B524" t="s">
        <v>1827</v>
      </c>
      <c r="C524" t="s">
        <v>1828</v>
      </c>
    </row>
    <row r="525" spans="1:3">
      <c r="A525" t="s">
        <v>1710</v>
      </c>
      <c r="B525" t="s">
        <v>1711</v>
      </c>
      <c r="C525" t="s">
        <v>1712</v>
      </c>
    </row>
    <row r="526" spans="1:3">
      <c r="A526" t="s">
        <v>1710</v>
      </c>
      <c r="B526" t="s">
        <v>1711</v>
      </c>
      <c r="C526" t="s">
        <v>1712</v>
      </c>
    </row>
    <row r="527" spans="1:3">
      <c r="A527" t="s">
        <v>573</v>
      </c>
      <c r="B527" t="s">
        <v>1829</v>
      </c>
      <c r="C527" t="s">
        <v>1830</v>
      </c>
    </row>
    <row r="528" spans="1:3">
      <c r="A528" t="s">
        <v>574</v>
      </c>
      <c r="B528" t="s">
        <v>1831</v>
      </c>
      <c r="C528" t="s">
        <v>1832</v>
      </c>
    </row>
    <row r="529" spans="1:3">
      <c r="A529" t="s">
        <v>1710</v>
      </c>
      <c r="B529" t="s">
        <v>1711</v>
      </c>
      <c r="C529" t="s">
        <v>1712</v>
      </c>
    </row>
    <row r="530" spans="1:3">
      <c r="A530" t="s">
        <v>575</v>
      </c>
      <c r="B530" t="s">
        <v>1833</v>
      </c>
      <c r="C530" t="s">
        <v>1834</v>
      </c>
    </row>
    <row r="531" spans="1:3">
      <c r="A531" t="s">
        <v>1710</v>
      </c>
      <c r="B531" t="s">
        <v>1711</v>
      </c>
      <c r="C531" t="s">
        <v>1712</v>
      </c>
    </row>
    <row r="532" spans="1:3">
      <c r="A532" t="s">
        <v>1710</v>
      </c>
      <c r="B532" t="s">
        <v>1711</v>
      </c>
      <c r="C532" t="s">
        <v>1712</v>
      </c>
    </row>
    <row r="533" spans="1:3">
      <c r="A533" t="s">
        <v>576</v>
      </c>
      <c r="B533" t="s">
        <v>1835</v>
      </c>
      <c r="C533" t="s">
        <v>1836</v>
      </c>
    </row>
    <row r="534" spans="1:3">
      <c r="A534" t="s">
        <v>577</v>
      </c>
      <c r="B534" t="s">
        <v>1837</v>
      </c>
      <c r="C534" t="s">
        <v>1838</v>
      </c>
    </row>
    <row r="535" spans="1:3">
      <c r="A535" t="s">
        <v>1710</v>
      </c>
      <c r="B535" t="s">
        <v>1711</v>
      </c>
      <c r="C535" t="s">
        <v>1712</v>
      </c>
    </row>
    <row r="536" spans="1:3">
      <c r="A536" t="s">
        <v>1839</v>
      </c>
      <c r="B536" t="s">
        <v>1840</v>
      </c>
      <c r="C536" t="s">
        <v>1841</v>
      </c>
    </row>
    <row r="537" spans="1:3">
      <c r="A537" t="s">
        <v>1710</v>
      </c>
      <c r="B537" t="s">
        <v>1711</v>
      </c>
      <c r="C537" t="s">
        <v>1712</v>
      </c>
    </row>
    <row r="538" spans="1:3">
      <c r="A538" t="s">
        <v>1710</v>
      </c>
      <c r="B538" t="s">
        <v>1711</v>
      </c>
      <c r="C538" t="s">
        <v>1712</v>
      </c>
    </row>
    <row r="539" spans="1:3">
      <c r="A539" t="s">
        <v>578</v>
      </c>
      <c r="B539" t="s">
        <v>579</v>
      </c>
      <c r="C539" t="s">
        <v>960</v>
      </c>
    </row>
    <row r="540" spans="1:3">
      <c r="A540" t="s">
        <v>580</v>
      </c>
      <c r="B540" t="s">
        <v>581</v>
      </c>
      <c r="C540" t="s">
        <v>961</v>
      </c>
    </row>
    <row r="541" spans="1:3">
      <c r="A541" t="s">
        <v>1710</v>
      </c>
      <c r="B541" t="s">
        <v>1711</v>
      </c>
      <c r="C541" t="s">
        <v>1712</v>
      </c>
    </row>
    <row r="542" spans="1:3">
      <c r="A542" t="s">
        <v>1710</v>
      </c>
      <c r="B542" t="s">
        <v>1711</v>
      </c>
      <c r="C542" t="s">
        <v>1712</v>
      </c>
    </row>
    <row r="543" spans="1:3">
      <c r="A543" t="s">
        <v>1842</v>
      </c>
      <c r="B543" t="s">
        <v>1843</v>
      </c>
      <c r="C543" t="s">
        <v>1844</v>
      </c>
    </row>
    <row r="544" spans="1:3">
      <c r="A544" t="s">
        <v>1842</v>
      </c>
      <c r="B544" t="s">
        <v>1843</v>
      </c>
      <c r="C544" t="s">
        <v>1844</v>
      </c>
    </row>
    <row r="545" spans="1:3">
      <c r="A545" t="s">
        <v>1710</v>
      </c>
      <c r="B545" t="s">
        <v>1711</v>
      </c>
      <c r="C545" t="s">
        <v>1712</v>
      </c>
    </row>
    <row r="546" spans="1:3">
      <c r="A546" t="s">
        <v>1710</v>
      </c>
      <c r="B546" t="s">
        <v>1711</v>
      </c>
      <c r="C546" t="s">
        <v>1712</v>
      </c>
    </row>
    <row r="547" spans="1:3">
      <c r="A547" t="s">
        <v>1842</v>
      </c>
      <c r="B547" t="s">
        <v>1843</v>
      </c>
      <c r="C547" t="s">
        <v>1844</v>
      </c>
    </row>
    <row r="548" spans="1:3">
      <c r="A548" t="s">
        <v>1710</v>
      </c>
      <c r="B548" t="s">
        <v>1711</v>
      </c>
      <c r="C548" t="s">
        <v>1712</v>
      </c>
    </row>
    <row r="549" spans="1:3">
      <c r="A549" t="s">
        <v>582</v>
      </c>
      <c r="B549" t="s">
        <v>1845</v>
      </c>
      <c r="C549" t="s">
        <v>1846</v>
      </c>
    </row>
    <row r="550" spans="1:3">
      <c r="A550" t="s">
        <v>1710</v>
      </c>
      <c r="B550" t="s">
        <v>1711</v>
      </c>
      <c r="C550" t="s">
        <v>1712</v>
      </c>
    </row>
    <row r="551" spans="1:3">
      <c r="A551" t="s">
        <v>583</v>
      </c>
      <c r="B551" t="s">
        <v>1847</v>
      </c>
      <c r="C551" t="s">
        <v>1848</v>
      </c>
    </row>
    <row r="552" spans="1:3">
      <c r="A552" t="s">
        <v>1710</v>
      </c>
      <c r="B552" t="s">
        <v>1711</v>
      </c>
      <c r="C552" t="s">
        <v>1712</v>
      </c>
    </row>
    <row r="553" spans="1:3">
      <c r="A553" t="s">
        <v>584</v>
      </c>
      <c r="B553" t="s">
        <v>1849</v>
      </c>
      <c r="C553" t="s">
        <v>1850</v>
      </c>
    </row>
    <row r="554" spans="1:3">
      <c r="A554" t="s">
        <v>1710</v>
      </c>
      <c r="B554" t="s">
        <v>1711</v>
      </c>
      <c r="C554" t="s">
        <v>1712</v>
      </c>
    </row>
    <row r="555" spans="1:3">
      <c r="A555" t="s">
        <v>585</v>
      </c>
      <c r="B555" t="s">
        <v>1851</v>
      </c>
      <c r="C555" t="s">
        <v>1852</v>
      </c>
    </row>
    <row r="556" spans="1:3">
      <c r="A556" t="s">
        <v>1710</v>
      </c>
      <c r="B556" t="s">
        <v>1711</v>
      </c>
      <c r="C556" t="s">
        <v>1712</v>
      </c>
    </row>
    <row r="557" spans="1:3">
      <c r="A557" t="s">
        <v>1853</v>
      </c>
      <c r="B557" t="s">
        <v>1854</v>
      </c>
      <c r="C557" t="s">
        <v>1855</v>
      </c>
    </row>
    <row r="558" spans="1:3">
      <c r="A558" t="s">
        <v>583</v>
      </c>
      <c r="B558" t="s">
        <v>1847</v>
      </c>
      <c r="C558" t="s">
        <v>1848</v>
      </c>
    </row>
    <row r="559" spans="1:3">
      <c r="A559" t="s">
        <v>1856</v>
      </c>
      <c r="B559" t="s">
        <v>1857</v>
      </c>
      <c r="C559" t="s">
        <v>1858</v>
      </c>
    </row>
    <row r="560" spans="1:3">
      <c r="A560" t="s">
        <v>586</v>
      </c>
      <c r="B560" t="s">
        <v>1859</v>
      </c>
      <c r="C560" t="s">
        <v>1860</v>
      </c>
    </row>
    <row r="561" spans="1:3">
      <c r="A561" t="s">
        <v>1710</v>
      </c>
      <c r="B561" t="s">
        <v>1711</v>
      </c>
      <c r="C561" t="s">
        <v>1712</v>
      </c>
    </row>
    <row r="562" spans="1:3">
      <c r="A562" t="s">
        <v>587</v>
      </c>
      <c r="B562" t="s">
        <v>1861</v>
      </c>
      <c r="C562" t="s">
        <v>1862</v>
      </c>
    </row>
    <row r="563" spans="1:3">
      <c r="A563" t="s">
        <v>1710</v>
      </c>
      <c r="B563" t="s">
        <v>1711</v>
      </c>
      <c r="C563" t="s">
        <v>1712</v>
      </c>
    </row>
    <row r="564" spans="1:3">
      <c r="A564" t="s">
        <v>588</v>
      </c>
      <c r="B564" t="s">
        <v>1863</v>
      </c>
      <c r="C564" t="s">
        <v>1864</v>
      </c>
    </row>
    <row r="565" spans="1:3">
      <c r="A565" t="s">
        <v>1710</v>
      </c>
      <c r="B565" t="s">
        <v>1711</v>
      </c>
      <c r="C565" t="s">
        <v>1712</v>
      </c>
    </row>
    <row r="566" spans="1:3">
      <c r="A566" t="s">
        <v>1853</v>
      </c>
      <c r="B566" t="s">
        <v>1854</v>
      </c>
      <c r="C566" t="s">
        <v>1855</v>
      </c>
    </row>
    <row r="567" spans="1:3">
      <c r="A567" t="s">
        <v>1710</v>
      </c>
      <c r="B567" t="s">
        <v>1711</v>
      </c>
      <c r="C567" t="s">
        <v>1712</v>
      </c>
    </row>
    <row r="568" spans="1:3">
      <c r="A568" t="s">
        <v>1710</v>
      </c>
      <c r="B568" t="s">
        <v>1711</v>
      </c>
      <c r="C568" t="s">
        <v>1712</v>
      </c>
    </row>
    <row r="569" spans="1:3">
      <c r="A569" t="s">
        <v>589</v>
      </c>
      <c r="B569" t="s">
        <v>1865</v>
      </c>
      <c r="C569" t="s">
        <v>1866</v>
      </c>
    </row>
    <row r="570" spans="1:3">
      <c r="A570" t="s">
        <v>590</v>
      </c>
      <c r="B570" t="s">
        <v>1867</v>
      </c>
      <c r="C570" t="s">
        <v>1868</v>
      </c>
    </row>
    <row r="571" spans="1:3">
      <c r="A571" t="s">
        <v>1710</v>
      </c>
      <c r="B571" t="s">
        <v>1711</v>
      </c>
      <c r="C571" t="s">
        <v>1712</v>
      </c>
    </row>
    <row r="572" spans="1:3">
      <c r="A572" t="s">
        <v>1710</v>
      </c>
      <c r="B572" t="s">
        <v>1711</v>
      </c>
      <c r="C572" t="s">
        <v>1712</v>
      </c>
    </row>
    <row r="573" spans="1:3">
      <c r="A573" t="s">
        <v>591</v>
      </c>
      <c r="B573" t="s">
        <v>1869</v>
      </c>
      <c r="C573" t="s">
        <v>1870</v>
      </c>
    </row>
    <row r="574" spans="1:3">
      <c r="A574" t="s">
        <v>592</v>
      </c>
      <c r="B574" t="s">
        <v>1871</v>
      </c>
      <c r="C574" t="s">
        <v>1872</v>
      </c>
    </row>
    <row r="575" spans="1:3">
      <c r="A575" t="s">
        <v>1710</v>
      </c>
      <c r="B575" t="s">
        <v>1711</v>
      </c>
      <c r="C575" t="s">
        <v>1712</v>
      </c>
    </row>
    <row r="576" spans="1:3">
      <c r="A576" t="s">
        <v>1710</v>
      </c>
      <c r="B576" t="s">
        <v>1711</v>
      </c>
      <c r="C576" t="s">
        <v>1712</v>
      </c>
    </row>
    <row r="577" spans="1:3">
      <c r="A577" t="s">
        <v>593</v>
      </c>
      <c r="B577" t="s">
        <v>1873</v>
      </c>
      <c r="C577" t="s">
        <v>1874</v>
      </c>
    </row>
    <row r="578" spans="1:3">
      <c r="A578" t="s">
        <v>1710</v>
      </c>
      <c r="B578" t="s">
        <v>1711</v>
      </c>
      <c r="C578" t="s">
        <v>1712</v>
      </c>
    </row>
    <row r="579" spans="1:3">
      <c r="A579" t="s">
        <v>594</v>
      </c>
      <c r="B579" t="s">
        <v>1875</v>
      </c>
      <c r="C579" t="s">
        <v>1876</v>
      </c>
    </row>
    <row r="580" spans="1:3">
      <c r="A580" t="s">
        <v>595</v>
      </c>
      <c r="B580" t="s">
        <v>1877</v>
      </c>
      <c r="C580" t="s">
        <v>1878</v>
      </c>
    </row>
    <row r="581" spans="1:3">
      <c r="A581" t="s">
        <v>1710</v>
      </c>
      <c r="B581" t="s">
        <v>1711</v>
      </c>
      <c r="C581" t="s">
        <v>1712</v>
      </c>
    </row>
    <row r="582" spans="1:3">
      <c r="A582" t="s">
        <v>596</v>
      </c>
      <c r="B582" t="s">
        <v>1879</v>
      </c>
      <c r="C582" t="s">
        <v>1880</v>
      </c>
    </row>
    <row r="583" spans="1:3">
      <c r="A583" t="s">
        <v>1710</v>
      </c>
      <c r="B583" t="s">
        <v>1711</v>
      </c>
      <c r="C583" t="s">
        <v>1712</v>
      </c>
    </row>
    <row r="584" spans="1:3">
      <c r="A584" t="s">
        <v>597</v>
      </c>
      <c r="B584" t="s">
        <v>1881</v>
      </c>
      <c r="C584" t="s">
        <v>1882</v>
      </c>
    </row>
    <row r="585" spans="1:3">
      <c r="A585" t="s">
        <v>1710</v>
      </c>
      <c r="B585" t="s">
        <v>1711</v>
      </c>
      <c r="C585" t="s">
        <v>1712</v>
      </c>
    </row>
    <row r="586" spans="1:3">
      <c r="A586" t="s">
        <v>1710</v>
      </c>
      <c r="B586" t="s">
        <v>1711</v>
      </c>
      <c r="C586" t="s">
        <v>1712</v>
      </c>
    </row>
    <row r="587" spans="1:3">
      <c r="A587" t="s">
        <v>598</v>
      </c>
      <c r="B587" t="s">
        <v>1883</v>
      </c>
      <c r="C587" t="s">
        <v>1884</v>
      </c>
    </row>
    <row r="588" spans="1:3">
      <c r="A588" t="s">
        <v>1710</v>
      </c>
      <c r="B588" t="s">
        <v>1711</v>
      </c>
      <c r="C588" t="s">
        <v>1712</v>
      </c>
    </row>
    <row r="589" spans="1:3">
      <c r="A589" t="s">
        <v>594</v>
      </c>
      <c r="B589" t="s">
        <v>1875</v>
      </c>
      <c r="C589" t="s">
        <v>1876</v>
      </c>
    </row>
    <row r="590" spans="1:3">
      <c r="A590" t="s">
        <v>1710</v>
      </c>
      <c r="B590" t="s">
        <v>1711</v>
      </c>
      <c r="C590" t="s">
        <v>1712</v>
      </c>
    </row>
    <row r="591" spans="1:3">
      <c r="A591" t="s">
        <v>1853</v>
      </c>
      <c r="B591" t="s">
        <v>1854</v>
      </c>
      <c r="C591" t="s">
        <v>1855</v>
      </c>
    </row>
    <row r="592" spans="1:3">
      <c r="A592" t="s">
        <v>1856</v>
      </c>
      <c r="B592" t="s">
        <v>1857</v>
      </c>
      <c r="C592" t="s">
        <v>1858</v>
      </c>
    </row>
    <row r="593" spans="1:3">
      <c r="A593" t="s">
        <v>589</v>
      </c>
      <c r="B593" t="s">
        <v>1865</v>
      </c>
      <c r="C593" t="s">
        <v>1866</v>
      </c>
    </row>
    <row r="594" spans="1:3">
      <c r="A594" t="s">
        <v>1885</v>
      </c>
      <c r="B594" t="s">
        <v>1886</v>
      </c>
      <c r="C594" t="s">
        <v>1887</v>
      </c>
    </row>
    <row r="595" spans="1:3">
      <c r="A595" t="s">
        <v>1710</v>
      </c>
      <c r="B595" t="s">
        <v>1711</v>
      </c>
      <c r="C595" t="s">
        <v>1712</v>
      </c>
    </row>
    <row r="596" spans="1:3">
      <c r="A596" t="s">
        <v>602</v>
      </c>
      <c r="B596" t="s">
        <v>1822</v>
      </c>
      <c r="C596" t="s">
        <v>1823</v>
      </c>
    </row>
    <row r="597" spans="1:3">
      <c r="A597" t="s">
        <v>1710</v>
      </c>
      <c r="B597" t="s">
        <v>1711</v>
      </c>
      <c r="C597" t="s">
        <v>1712</v>
      </c>
    </row>
    <row r="598" spans="1:3">
      <c r="A598" t="s">
        <v>599</v>
      </c>
      <c r="B598" t="s">
        <v>1888</v>
      </c>
      <c r="C598" t="s">
        <v>1889</v>
      </c>
    </row>
    <row r="599" spans="1:3">
      <c r="A599" t="s">
        <v>571</v>
      </c>
      <c r="B599" t="s">
        <v>1820</v>
      </c>
      <c r="C599" t="s">
        <v>1821</v>
      </c>
    </row>
    <row r="600" spans="1:3">
      <c r="A600" t="s">
        <v>576</v>
      </c>
      <c r="B600" t="s">
        <v>1835</v>
      </c>
      <c r="C600" t="s">
        <v>1836</v>
      </c>
    </row>
    <row r="601" spans="1:3">
      <c r="A601" t="s">
        <v>572</v>
      </c>
      <c r="B601" t="s">
        <v>1827</v>
      </c>
      <c r="C601" t="s">
        <v>1828</v>
      </c>
    </row>
    <row r="602" spans="1:3">
      <c r="A602" t="s">
        <v>573</v>
      </c>
      <c r="B602" t="s">
        <v>1829</v>
      </c>
      <c r="C602" t="s">
        <v>1830</v>
      </c>
    </row>
    <row r="603" spans="1:3">
      <c r="A603" t="s">
        <v>574</v>
      </c>
      <c r="B603" t="s">
        <v>1831</v>
      </c>
      <c r="C603" t="s">
        <v>1832</v>
      </c>
    </row>
    <row r="604" spans="1:3">
      <c r="A604" t="s">
        <v>575</v>
      </c>
      <c r="B604" t="s">
        <v>1833</v>
      </c>
      <c r="C604" t="s">
        <v>1834</v>
      </c>
    </row>
    <row r="605" spans="1:3">
      <c r="A605" t="s">
        <v>577</v>
      </c>
      <c r="B605" t="s">
        <v>1837</v>
      </c>
      <c r="C605" t="s">
        <v>1838</v>
      </c>
    </row>
    <row r="606" spans="1:3">
      <c r="A606" t="s">
        <v>1839</v>
      </c>
      <c r="B606" t="s">
        <v>1840</v>
      </c>
      <c r="C606" t="s">
        <v>1841</v>
      </c>
    </row>
    <row r="607" spans="1:3">
      <c r="A607" t="s">
        <v>582</v>
      </c>
      <c r="B607" t="s">
        <v>1845</v>
      </c>
      <c r="C607" t="s">
        <v>1846</v>
      </c>
    </row>
    <row r="608" spans="1:3">
      <c r="A608" t="s">
        <v>1824</v>
      </c>
      <c r="B608" t="s">
        <v>1825</v>
      </c>
      <c r="C608" t="s">
        <v>1826</v>
      </c>
    </row>
    <row r="609" spans="1:3">
      <c r="A609" t="s">
        <v>599</v>
      </c>
      <c r="B609" t="s">
        <v>1888</v>
      </c>
      <c r="C609" t="s">
        <v>1889</v>
      </c>
    </row>
    <row r="610" spans="1:3">
      <c r="A610" t="s">
        <v>591</v>
      </c>
      <c r="B610" t="s">
        <v>1869</v>
      </c>
      <c r="C610" t="s">
        <v>1870</v>
      </c>
    </row>
    <row r="611" spans="1:3">
      <c r="A611" t="s">
        <v>592</v>
      </c>
      <c r="B611" t="s">
        <v>1871</v>
      </c>
      <c r="C611" t="s">
        <v>1872</v>
      </c>
    </row>
    <row r="612" spans="1:3">
      <c r="A612" t="s">
        <v>583</v>
      </c>
      <c r="B612" t="s">
        <v>1847</v>
      </c>
      <c r="C612" t="s">
        <v>1848</v>
      </c>
    </row>
    <row r="613" spans="1:3">
      <c r="A613" t="s">
        <v>1824</v>
      </c>
      <c r="B613" t="s">
        <v>1825</v>
      </c>
      <c r="C613" t="s">
        <v>1826</v>
      </c>
    </row>
    <row r="614" spans="1:3">
      <c r="A614" t="s">
        <v>1842</v>
      </c>
      <c r="B614" t="s">
        <v>1843</v>
      </c>
      <c r="C614" t="s">
        <v>1844</v>
      </c>
    </row>
    <row r="615" spans="1:3">
      <c r="A615" t="s">
        <v>585</v>
      </c>
      <c r="B615" t="s">
        <v>1851</v>
      </c>
      <c r="C615" t="s">
        <v>1852</v>
      </c>
    </row>
    <row r="616" spans="1:3">
      <c r="A616" t="s">
        <v>594</v>
      </c>
      <c r="B616" t="s">
        <v>1875</v>
      </c>
      <c r="C616" t="s">
        <v>1876</v>
      </c>
    </row>
    <row r="617" spans="1:3">
      <c r="A617" t="s">
        <v>584</v>
      </c>
      <c r="B617" t="s">
        <v>1849</v>
      </c>
      <c r="C617" t="s">
        <v>1850</v>
      </c>
    </row>
    <row r="618" spans="1:3">
      <c r="A618" t="s">
        <v>588</v>
      </c>
      <c r="B618" t="s">
        <v>1863</v>
      </c>
      <c r="C618" t="s">
        <v>1864</v>
      </c>
    </row>
    <row r="619" spans="1:3">
      <c r="A619" t="s">
        <v>1856</v>
      </c>
      <c r="B619" t="s">
        <v>1857</v>
      </c>
      <c r="C619" t="s">
        <v>1858</v>
      </c>
    </row>
    <row r="620" spans="1:3">
      <c r="A620" t="s">
        <v>598</v>
      </c>
      <c r="B620" t="s">
        <v>1883</v>
      </c>
      <c r="C620" t="s">
        <v>1884</v>
      </c>
    </row>
    <row r="621" spans="1:3">
      <c r="A621" t="s">
        <v>586</v>
      </c>
      <c r="B621" t="s">
        <v>1859</v>
      </c>
      <c r="C621" t="s">
        <v>1860</v>
      </c>
    </row>
    <row r="622" spans="1:3">
      <c r="A622" t="s">
        <v>599</v>
      </c>
      <c r="B622" t="s">
        <v>1888</v>
      </c>
      <c r="C622" t="s">
        <v>1889</v>
      </c>
    </row>
    <row r="623" spans="1:3">
      <c r="A623" t="s">
        <v>587</v>
      </c>
      <c r="B623" t="s">
        <v>1861</v>
      </c>
      <c r="C623" t="s">
        <v>1862</v>
      </c>
    </row>
    <row r="624" spans="1:3">
      <c r="A624" t="s">
        <v>589</v>
      </c>
      <c r="B624" t="s">
        <v>1865</v>
      </c>
      <c r="C624" t="s">
        <v>1866</v>
      </c>
    </row>
    <row r="625" spans="1:3">
      <c r="A625" t="s">
        <v>1853</v>
      </c>
      <c r="B625" t="s">
        <v>1854</v>
      </c>
      <c r="C625" t="s">
        <v>1855</v>
      </c>
    </row>
    <row r="626" spans="1:3">
      <c r="A626" t="s">
        <v>590</v>
      </c>
      <c r="B626" t="s">
        <v>1867</v>
      </c>
      <c r="C626" t="s">
        <v>1868</v>
      </c>
    </row>
    <row r="627" spans="1:3">
      <c r="A627" t="s">
        <v>596</v>
      </c>
      <c r="B627" t="s">
        <v>1879</v>
      </c>
      <c r="C627" t="s">
        <v>1880</v>
      </c>
    </row>
    <row r="628" spans="1:3">
      <c r="A628" t="s">
        <v>595</v>
      </c>
      <c r="B628" t="s">
        <v>1877</v>
      </c>
      <c r="C628" t="s">
        <v>1878</v>
      </c>
    </row>
    <row r="629" spans="1:3">
      <c r="A629" t="s">
        <v>597</v>
      </c>
      <c r="B629" t="s">
        <v>1881</v>
      </c>
      <c r="C629" t="s">
        <v>1882</v>
      </c>
    </row>
    <row r="630" spans="1:3">
      <c r="A630" t="s">
        <v>1885</v>
      </c>
      <c r="B630" t="s">
        <v>1886</v>
      </c>
      <c r="C630" t="s">
        <v>1887</v>
      </c>
    </row>
    <row r="631" spans="1:3">
      <c r="A631" t="s">
        <v>576</v>
      </c>
      <c r="B631" t="s">
        <v>1835</v>
      </c>
      <c r="C631" t="s">
        <v>1836</v>
      </c>
    </row>
    <row r="632" spans="1:3">
      <c r="A632" t="s">
        <v>571</v>
      </c>
      <c r="B632" t="s">
        <v>1820</v>
      </c>
      <c r="C632" t="s">
        <v>1821</v>
      </c>
    </row>
    <row r="633" spans="1:3">
      <c r="A633" t="s">
        <v>583</v>
      </c>
      <c r="B633" t="s">
        <v>1847</v>
      </c>
      <c r="C633" t="s">
        <v>1848</v>
      </c>
    </row>
    <row r="634" spans="1:3">
      <c r="A634" t="s">
        <v>1824</v>
      </c>
      <c r="B634" t="s">
        <v>1825</v>
      </c>
      <c r="C634" t="s">
        <v>1826</v>
      </c>
    </row>
    <row r="635" spans="1:3">
      <c r="A635" t="s">
        <v>577</v>
      </c>
      <c r="B635" t="s">
        <v>1837</v>
      </c>
      <c r="C635" t="s">
        <v>1838</v>
      </c>
    </row>
    <row r="636" spans="1:3">
      <c r="A636" t="s">
        <v>572</v>
      </c>
      <c r="B636" t="s">
        <v>1827</v>
      </c>
      <c r="C636" t="s">
        <v>1828</v>
      </c>
    </row>
    <row r="637" spans="1:3">
      <c r="A637" t="s">
        <v>585</v>
      </c>
      <c r="B637" t="s">
        <v>1851</v>
      </c>
      <c r="C637" t="s">
        <v>1852</v>
      </c>
    </row>
    <row r="638" spans="1:3">
      <c r="A638" t="s">
        <v>574</v>
      </c>
      <c r="B638" t="s">
        <v>1831</v>
      </c>
      <c r="C638" t="s">
        <v>1832</v>
      </c>
    </row>
    <row r="639" spans="1:3">
      <c r="A639" t="s">
        <v>1842</v>
      </c>
      <c r="B639" t="s">
        <v>1843</v>
      </c>
      <c r="C639" t="s">
        <v>1844</v>
      </c>
    </row>
    <row r="640" spans="1:3">
      <c r="A640" t="s">
        <v>573</v>
      </c>
      <c r="B640" t="s">
        <v>1829</v>
      </c>
      <c r="C640" t="s">
        <v>1830</v>
      </c>
    </row>
    <row r="641" spans="1:3">
      <c r="A641" t="s">
        <v>588</v>
      </c>
      <c r="B641" t="s">
        <v>1863</v>
      </c>
      <c r="C641" t="s">
        <v>1864</v>
      </c>
    </row>
    <row r="642" spans="1:3">
      <c r="A642" t="s">
        <v>582</v>
      </c>
      <c r="B642" t="s">
        <v>1845</v>
      </c>
      <c r="C642" t="s">
        <v>1846</v>
      </c>
    </row>
    <row r="643" spans="1:3">
      <c r="A643" t="s">
        <v>591</v>
      </c>
      <c r="B643" t="s">
        <v>1869</v>
      </c>
      <c r="C643" t="s">
        <v>1870</v>
      </c>
    </row>
    <row r="644" spans="1:3">
      <c r="A644" t="s">
        <v>575</v>
      </c>
      <c r="B644" t="s">
        <v>1833</v>
      </c>
      <c r="C644" t="s">
        <v>1834</v>
      </c>
    </row>
    <row r="645" spans="1:3">
      <c r="A645" t="s">
        <v>1853</v>
      </c>
      <c r="B645" t="s">
        <v>1854</v>
      </c>
      <c r="C645" t="s">
        <v>1855</v>
      </c>
    </row>
    <row r="646" spans="1:3">
      <c r="A646" t="s">
        <v>1856</v>
      </c>
      <c r="B646" t="s">
        <v>1857</v>
      </c>
      <c r="C646" t="s">
        <v>1858</v>
      </c>
    </row>
    <row r="647" spans="1:3">
      <c r="A647" t="s">
        <v>595</v>
      </c>
      <c r="B647" t="s">
        <v>1877</v>
      </c>
      <c r="C647" t="s">
        <v>1878</v>
      </c>
    </row>
    <row r="648" spans="1:3">
      <c r="A648" t="s">
        <v>1839</v>
      </c>
      <c r="B648" t="s">
        <v>1840</v>
      </c>
      <c r="C648" t="s">
        <v>1841</v>
      </c>
    </row>
    <row r="649" spans="1:3">
      <c r="A649" t="s">
        <v>593</v>
      </c>
      <c r="B649" t="s">
        <v>1873</v>
      </c>
      <c r="C649" t="s">
        <v>1874</v>
      </c>
    </row>
    <row r="650" spans="1:3">
      <c r="A650" t="s">
        <v>587</v>
      </c>
      <c r="B650" t="s">
        <v>1861</v>
      </c>
      <c r="C650" t="s">
        <v>1862</v>
      </c>
    </row>
    <row r="651" spans="1:3">
      <c r="A651" t="s">
        <v>596</v>
      </c>
      <c r="B651" t="s">
        <v>1879</v>
      </c>
      <c r="C651" t="s">
        <v>1880</v>
      </c>
    </row>
    <row r="652" spans="1:3">
      <c r="A652" t="s">
        <v>584</v>
      </c>
      <c r="B652" t="s">
        <v>1849</v>
      </c>
      <c r="C652" t="s">
        <v>1850</v>
      </c>
    </row>
    <row r="653" spans="1:3">
      <c r="A653" t="s">
        <v>599</v>
      </c>
      <c r="B653" t="s">
        <v>1888</v>
      </c>
      <c r="C653" t="s">
        <v>1889</v>
      </c>
    </row>
    <row r="654" spans="1:3">
      <c r="A654" t="s">
        <v>590</v>
      </c>
      <c r="B654" t="s">
        <v>1867</v>
      </c>
      <c r="C654" t="s">
        <v>1868</v>
      </c>
    </row>
    <row r="655" spans="1:3">
      <c r="A655" t="s">
        <v>586</v>
      </c>
      <c r="B655" t="s">
        <v>1859</v>
      </c>
      <c r="C655" t="s">
        <v>1860</v>
      </c>
    </row>
    <row r="656" spans="1:3">
      <c r="A656" t="s">
        <v>594</v>
      </c>
      <c r="B656" t="s">
        <v>1875</v>
      </c>
      <c r="C656" t="s">
        <v>1876</v>
      </c>
    </row>
    <row r="657" spans="1:3">
      <c r="A657" t="s">
        <v>589</v>
      </c>
      <c r="B657" t="s">
        <v>1865</v>
      </c>
      <c r="C657" t="s">
        <v>1866</v>
      </c>
    </row>
    <row r="658" spans="1:3">
      <c r="A658" t="s">
        <v>597</v>
      </c>
      <c r="B658" t="s">
        <v>1881</v>
      </c>
      <c r="C658" t="s">
        <v>1882</v>
      </c>
    </row>
    <row r="659" spans="1:3">
      <c r="A659" t="s">
        <v>592</v>
      </c>
      <c r="B659" t="s">
        <v>1871</v>
      </c>
      <c r="C659" t="s">
        <v>1872</v>
      </c>
    </row>
    <row r="660" spans="1:3">
      <c r="A660" t="s">
        <v>598</v>
      </c>
      <c r="B660" t="s">
        <v>1883</v>
      </c>
      <c r="C660" t="s">
        <v>1884</v>
      </c>
    </row>
    <row r="661" spans="1:3">
      <c r="A661" t="s">
        <v>602</v>
      </c>
      <c r="B661" t="s">
        <v>1822</v>
      </c>
      <c r="C661" t="s">
        <v>1823</v>
      </c>
    </row>
    <row r="662" spans="1:3">
      <c r="A662" t="s">
        <v>1885</v>
      </c>
      <c r="B662" t="s">
        <v>1886</v>
      </c>
      <c r="C662" t="s">
        <v>1887</v>
      </c>
    </row>
    <row r="663" spans="1:3">
      <c r="A663" t="s">
        <v>1710</v>
      </c>
      <c r="B663" t="s">
        <v>1711</v>
      </c>
      <c r="C663" t="s">
        <v>1712</v>
      </c>
    </row>
    <row r="664" spans="1:3">
      <c r="A664" t="s">
        <v>1890</v>
      </c>
      <c r="B664" t="s">
        <v>1891</v>
      </c>
      <c r="C664" t="s">
        <v>1892</v>
      </c>
    </row>
    <row r="665" spans="1:3">
      <c r="A665" t="s">
        <v>1824</v>
      </c>
      <c r="B665" t="s">
        <v>1825</v>
      </c>
      <c r="C665" t="s">
        <v>1826</v>
      </c>
    </row>
    <row r="666" spans="1:3">
      <c r="A666" t="s">
        <v>571</v>
      </c>
      <c r="B666" t="s">
        <v>1820</v>
      </c>
      <c r="C666" t="s">
        <v>1821</v>
      </c>
    </row>
    <row r="667" spans="1:3">
      <c r="A667" t="s">
        <v>574</v>
      </c>
      <c r="B667" t="s">
        <v>1831</v>
      </c>
      <c r="C667" t="s">
        <v>1832</v>
      </c>
    </row>
    <row r="668" spans="1:3">
      <c r="A668" t="s">
        <v>1842</v>
      </c>
      <c r="B668" t="s">
        <v>1843</v>
      </c>
      <c r="C668" t="s">
        <v>1844</v>
      </c>
    </row>
    <row r="669" spans="1:3">
      <c r="A669" t="s">
        <v>573</v>
      </c>
      <c r="B669" t="s">
        <v>1829</v>
      </c>
      <c r="C669" t="s">
        <v>1830</v>
      </c>
    </row>
    <row r="670" spans="1:3">
      <c r="A670" t="s">
        <v>572</v>
      </c>
      <c r="B670" t="s">
        <v>1827</v>
      </c>
      <c r="C670" t="s">
        <v>1828</v>
      </c>
    </row>
    <row r="671" spans="1:3">
      <c r="A671" t="s">
        <v>576</v>
      </c>
      <c r="B671" t="s">
        <v>1835</v>
      </c>
      <c r="C671" t="s">
        <v>1836</v>
      </c>
    </row>
    <row r="672" spans="1:3">
      <c r="A672" t="s">
        <v>582</v>
      </c>
      <c r="B672" t="s">
        <v>1845</v>
      </c>
      <c r="C672" t="s">
        <v>1846</v>
      </c>
    </row>
    <row r="673" spans="1:3">
      <c r="A673" t="s">
        <v>575</v>
      </c>
      <c r="B673" t="s">
        <v>1833</v>
      </c>
      <c r="C673" t="s">
        <v>1834</v>
      </c>
    </row>
    <row r="674" spans="1:3">
      <c r="A674" t="s">
        <v>577</v>
      </c>
      <c r="B674" t="s">
        <v>1837</v>
      </c>
      <c r="C674" t="s">
        <v>1838</v>
      </c>
    </row>
    <row r="675" spans="1:3">
      <c r="A675" t="s">
        <v>587</v>
      </c>
      <c r="B675" t="s">
        <v>1861</v>
      </c>
      <c r="C675" t="s">
        <v>1862</v>
      </c>
    </row>
    <row r="676" spans="1:3">
      <c r="A676" t="s">
        <v>1853</v>
      </c>
      <c r="B676" t="s">
        <v>1854</v>
      </c>
      <c r="C676" t="s">
        <v>1855</v>
      </c>
    </row>
    <row r="677" spans="1:3">
      <c r="A677" t="s">
        <v>583</v>
      </c>
      <c r="B677" t="s">
        <v>1847</v>
      </c>
      <c r="C677" t="s">
        <v>1848</v>
      </c>
    </row>
    <row r="678" spans="1:3">
      <c r="A678" t="s">
        <v>1839</v>
      </c>
      <c r="B678" t="s">
        <v>1840</v>
      </c>
      <c r="C678" t="s">
        <v>1841</v>
      </c>
    </row>
    <row r="679" spans="1:3">
      <c r="A679" t="s">
        <v>589</v>
      </c>
      <c r="B679" t="s">
        <v>1865</v>
      </c>
      <c r="C679" t="s">
        <v>1866</v>
      </c>
    </row>
    <row r="680" spans="1:3">
      <c r="A680" t="s">
        <v>594</v>
      </c>
      <c r="B680" t="s">
        <v>1875</v>
      </c>
      <c r="C680" t="s">
        <v>1876</v>
      </c>
    </row>
    <row r="681" spans="1:3">
      <c r="A681" t="s">
        <v>584</v>
      </c>
      <c r="B681" t="s">
        <v>1849</v>
      </c>
      <c r="C681" t="s">
        <v>1850</v>
      </c>
    </row>
    <row r="682" spans="1:3">
      <c r="A682" t="s">
        <v>588</v>
      </c>
      <c r="B682" t="s">
        <v>1863</v>
      </c>
      <c r="C682" t="s">
        <v>1864</v>
      </c>
    </row>
    <row r="683" spans="1:3">
      <c r="A683" t="s">
        <v>590</v>
      </c>
      <c r="B683" t="s">
        <v>1867</v>
      </c>
      <c r="C683" t="s">
        <v>1868</v>
      </c>
    </row>
    <row r="684" spans="1:3">
      <c r="A684" t="s">
        <v>596</v>
      </c>
      <c r="B684" t="s">
        <v>1879</v>
      </c>
      <c r="C684" t="s">
        <v>1880</v>
      </c>
    </row>
    <row r="685" spans="1:3">
      <c r="A685" t="s">
        <v>585</v>
      </c>
      <c r="B685" t="s">
        <v>1851</v>
      </c>
      <c r="C685" t="s">
        <v>1852</v>
      </c>
    </row>
    <row r="686" spans="1:3">
      <c r="A686" t="s">
        <v>592</v>
      </c>
      <c r="B686" t="s">
        <v>1871</v>
      </c>
      <c r="C686" t="s">
        <v>1872</v>
      </c>
    </row>
    <row r="687" spans="1:3">
      <c r="A687" t="s">
        <v>591</v>
      </c>
      <c r="B687" t="s">
        <v>1869</v>
      </c>
      <c r="C687" t="s">
        <v>1870</v>
      </c>
    </row>
    <row r="688" spans="1:3">
      <c r="A688" t="s">
        <v>598</v>
      </c>
      <c r="B688" t="s">
        <v>1883</v>
      </c>
      <c r="C688" t="s">
        <v>1884</v>
      </c>
    </row>
    <row r="689" spans="1:3">
      <c r="A689" t="s">
        <v>1856</v>
      </c>
      <c r="B689" t="s">
        <v>1857</v>
      </c>
      <c r="C689" t="s">
        <v>1858</v>
      </c>
    </row>
    <row r="690" spans="1:3">
      <c r="A690" t="s">
        <v>595</v>
      </c>
      <c r="B690" t="s">
        <v>1877</v>
      </c>
      <c r="C690" t="s">
        <v>1878</v>
      </c>
    </row>
    <row r="691" spans="1:3">
      <c r="A691" t="s">
        <v>1885</v>
      </c>
      <c r="B691" t="s">
        <v>1886</v>
      </c>
      <c r="C691" t="s">
        <v>1887</v>
      </c>
    </row>
    <row r="692" spans="1:3">
      <c r="A692" t="s">
        <v>599</v>
      </c>
      <c r="B692" t="s">
        <v>1888</v>
      </c>
      <c r="C692" t="s">
        <v>1889</v>
      </c>
    </row>
    <row r="693" spans="1:3">
      <c r="A693" t="s">
        <v>586</v>
      </c>
      <c r="B693" t="s">
        <v>1859</v>
      </c>
      <c r="C693" t="s">
        <v>1860</v>
      </c>
    </row>
    <row r="694" spans="1:3">
      <c r="A694" t="s">
        <v>602</v>
      </c>
      <c r="B694" t="s">
        <v>1822</v>
      </c>
      <c r="C694" t="s">
        <v>1823</v>
      </c>
    </row>
    <row r="695" spans="1:3">
      <c r="A695" t="s">
        <v>597</v>
      </c>
      <c r="B695" t="s">
        <v>1881</v>
      </c>
      <c r="C695" t="s">
        <v>1882</v>
      </c>
    </row>
    <row r="696" spans="1:3">
      <c r="A696" t="s">
        <v>1710</v>
      </c>
      <c r="B696" t="s">
        <v>1711</v>
      </c>
      <c r="C696" t="s">
        <v>1712</v>
      </c>
    </row>
    <row r="697" spans="1:3">
      <c r="A697" t="s">
        <v>1893</v>
      </c>
      <c r="B697" t="s">
        <v>1894</v>
      </c>
      <c r="C697" t="s">
        <v>1895</v>
      </c>
    </row>
    <row r="698" spans="1:3">
      <c r="A698" t="s">
        <v>1896</v>
      </c>
      <c r="B698" t="s">
        <v>1897</v>
      </c>
      <c r="C698" t="s">
        <v>1898</v>
      </c>
    </row>
    <row r="699" spans="1:3">
      <c r="A699" t="s">
        <v>603</v>
      </c>
      <c r="B699" t="s">
        <v>1899</v>
      </c>
      <c r="C699" t="s">
        <v>1900</v>
      </c>
    </row>
    <row r="700" spans="1:3">
      <c r="A700" t="s">
        <v>1901</v>
      </c>
      <c r="B700" t="s">
        <v>1902</v>
      </c>
      <c r="C700" t="s">
        <v>1903</v>
      </c>
    </row>
    <row r="701" spans="1:3">
      <c r="A701" t="s">
        <v>1896</v>
      </c>
      <c r="B701" t="s">
        <v>1897</v>
      </c>
      <c r="C701" t="s">
        <v>1898</v>
      </c>
    </row>
    <row r="702" spans="1:3">
      <c r="A702" t="s">
        <v>604</v>
      </c>
      <c r="B702" t="s">
        <v>1904</v>
      </c>
      <c r="C702" t="s">
        <v>1905</v>
      </c>
    </row>
    <row r="703" spans="1:3">
      <c r="A703" t="s">
        <v>1906</v>
      </c>
      <c r="B703" t="s">
        <v>1907</v>
      </c>
      <c r="C703" t="s">
        <v>1908</v>
      </c>
    </row>
    <row r="704" spans="1:3">
      <c r="A704" t="s">
        <v>1909</v>
      </c>
      <c r="B704" t="s">
        <v>1910</v>
      </c>
      <c r="C704" t="s">
        <v>1911</v>
      </c>
    </row>
    <row r="705" spans="1:3">
      <c r="A705" t="s">
        <v>1909</v>
      </c>
      <c r="B705" t="s">
        <v>1910</v>
      </c>
      <c r="C705" t="s">
        <v>1911</v>
      </c>
    </row>
    <row r="706" spans="1:3">
      <c r="A706" t="s">
        <v>604</v>
      </c>
      <c r="B706" t="s">
        <v>1904</v>
      </c>
      <c r="C706" t="s">
        <v>1905</v>
      </c>
    </row>
    <row r="707" spans="1:3">
      <c r="A707" t="s">
        <v>1912</v>
      </c>
      <c r="B707" t="s">
        <v>1913</v>
      </c>
      <c r="C707" t="s">
        <v>1914</v>
      </c>
    </row>
    <row r="708" spans="1:3">
      <c r="A708" t="s">
        <v>605</v>
      </c>
      <c r="B708" t="s">
        <v>1915</v>
      </c>
      <c r="C708" t="s">
        <v>1916</v>
      </c>
    </row>
    <row r="709" spans="1:3">
      <c r="A709" t="s">
        <v>1901</v>
      </c>
      <c r="B709" t="s">
        <v>1902</v>
      </c>
      <c r="C709" t="s">
        <v>1903</v>
      </c>
    </row>
    <row r="710" spans="1:3">
      <c r="A710" t="s">
        <v>624</v>
      </c>
      <c r="B710" t="s">
        <v>623</v>
      </c>
      <c r="C710" t="s">
        <v>965</v>
      </c>
    </row>
    <row r="711" spans="1:3">
      <c r="A711" t="s">
        <v>606</v>
      </c>
      <c r="B711" t="s">
        <v>1917</v>
      </c>
      <c r="C711" t="s">
        <v>1918</v>
      </c>
    </row>
    <row r="712" spans="1:3">
      <c r="A712" t="s">
        <v>608</v>
      </c>
      <c r="B712" t="s">
        <v>607</v>
      </c>
      <c r="C712" t="s">
        <v>962</v>
      </c>
    </row>
    <row r="713" spans="1:3">
      <c r="A713" t="s">
        <v>610</v>
      </c>
      <c r="B713" t="s">
        <v>609</v>
      </c>
      <c r="C713" t="s">
        <v>963</v>
      </c>
    </row>
    <row r="714" spans="1:3">
      <c r="A714" t="s">
        <v>611</v>
      </c>
      <c r="B714" t="s">
        <v>1919</v>
      </c>
      <c r="C714" t="s">
        <v>1920</v>
      </c>
    </row>
    <row r="715" spans="1:3">
      <c r="A715" t="s">
        <v>612</v>
      </c>
      <c r="B715" t="s">
        <v>1921</v>
      </c>
      <c r="C715" t="s">
        <v>1922</v>
      </c>
    </row>
    <row r="716" spans="1:3">
      <c r="A716" t="s">
        <v>613</v>
      </c>
      <c r="B716" t="s">
        <v>1923</v>
      </c>
      <c r="C716" t="s">
        <v>1924</v>
      </c>
    </row>
    <row r="717" spans="1:3">
      <c r="A717" t="s">
        <v>614</v>
      </c>
      <c r="B717" t="s">
        <v>1925</v>
      </c>
      <c r="C717" t="s">
        <v>1926</v>
      </c>
    </row>
    <row r="718" spans="1:3">
      <c r="A718" t="s">
        <v>615</v>
      </c>
      <c r="B718" t="s">
        <v>1927</v>
      </c>
      <c r="C718" t="s">
        <v>1928</v>
      </c>
    </row>
    <row r="719" spans="1:3">
      <c r="A719" t="s">
        <v>616</v>
      </c>
      <c r="B719" t="s">
        <v>1929</v>
      </c>
      <c r="C719" t="s">
        <v>1930</v>
      </c>
    </row>
    <row r="720" spans="1:3">
      <c r="A720" t="s">
        <v>617</v>
      </c>
      <c r="B720" t="s">
        <v>1931</v>
      </c>
      <c r="C720" t="s">
        <v>1932</v>
      </c>
    </row>
    <row r="721" spans="1:3">
      <c r="A721" t="s">
        <v>1933</v>
      </c>
      <c r="B721" t="s">
        <v>1934</v>
      </c>
      <c r="C721" t="s">
        <v>1935</v>
      </c>
    </row>
    <row r="722" spans="1:3">
      <c r="A722" t="s">
        <v>1936</v>
      </c>
      <c r="B722" t="s">
        <v>1937</v>
      </c>
      <c r="C722" t="s">
        <v>1938</v>
      </c>
    </row>
    <row r="723" spans="1:3">
      <c r="A723" t="s">
        <v>619</v>
      </c>
      <c r="B723" t="s">
        <v>618</v>
      </c>
      <c r="C723" t="s">
        <v>964</v>
      </c>
    </row>
    <row r="724" spans="1:3">
      <c r="A724" t="s">
        <v>620</v>
      </c>
      <c r="B724" t="s">
        <v>1939</v>
      </c>
      <c r="C724" t="s">
        <v>1940</v>
      </c>
    </row>
    <row r="725" spans="1:3">
      <c r="A725" t="s">
        <v>621</v>
      </c>
      <c r="B725" t="s">
        <v>1941</v>
      </c>
      <c r="C725" t="s">
        <v>1942</v>
      </c>
    </row>
    <row r="726" spans="1:3">
      <c r="A726" t="s">
        <v>622</v>
      </c>
      <c r="B726" t="s">
        <v>1943</v>
      </c>
      <c r="C726" t="s">
        <v>1944</v>
      </c>
    </row>
    <row r="727" spans="1:3">
      <c r="A727" t="s">
        <v>624</v>
      </c>
      <c r="B727" t="s">
        <v>623</v>
      </c>
      <c r="C727" t="s">
        <v>965</v>
      </c>
    </row>
    <row r="728" spans="1:3">
      <c r="A728" t="s">
        <v>1945</v>
      </c>
      <c r="B728" t="s">
        <v>1946</v>
      </c>
      <c r="C728" t="s">
        <v>1947</v>
      </c>
    </row>
    <row r="729" spans="1:3">
      <c r="A729" t="s">
        <v>1948</v>
      </c>
      <c r="B729" t="s">
        <v>1949</v>
      </c>
      <c r="C729" t="s">
        <v>1950</v>
      </c>
    </row>
    <row r="730" spans="1:3">
      <c r="A730" t="s">
        <v>1951</v>
      </c>
      <c r="B730" t="s">
        <v>1952</v>
      </c>
      <c r="C730" t="s">
        <v>1953</v>
      </c>
    </row>
    <row r="731" spans="1:3">
      <c r="A731" t="s">
        <v>1906</v>
      </c>
      <c r="B731" t="s">
        <v>1907</v>
      </c>
      <c r="C731" t="s">
        <v>1908</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1954</v>
      </c>
      <c r="C735" t="s">
        <v>1955</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1956</v>
      </c>
      <c r="C740" t="s">
        <v>1957</v>
      </c>
    </row>
    <row r="741" spans="1:3">
      <c r="A741" t="s">
        <v>641</v>
      </c>
      <c r="B741" t="s">
        <v>1958</v>
      </c>
      <c r="C741" t="s">
        <v>1959</v>
      </c>
    </row>
    <row r="742" spans="1:3">
      <c r="A742" t="s">
        <v>1960</v>
      </c>
      <c r="B742" t="s">
        <v>1961</v>
      </c>
      <c r="C742" t="s">
        <v>1962</v>
      </c>
    </row>
    <row r="743" spans="1:3">
      <c r="A743" t="s">
        <v>1963</v>
      </c>
      <c r="B743" t="s">
        <v>642</v>
      </c>
      <c r="C743" t="s">
        <v>1964</v>
      </c>
    </row>
    <row r="744" spans="1:3">
      <c r="A744" t="s">
        <v>1965</v>
      </c>
      <c r="B744" t="s">
        <v>643</v>
      </c>
      <c r="C744" t="s">
        <v>1966</v>
      </c>
    </row>
    <row r="745" spans="1:3">
      <c r="A745" t="s">
        <v>1967</v>
      </c>
      <c r="B745" t="s">
        <v>1968</v>
      </c>
      <c r="C745" t="s">
        <v>1969</v>
      </c>
    </row>
    <row r="746" spans="1:3">
      <c r="A746" t="s">
        <v>1970</v>
      </c>
      <c r="B746" t="s">
        <v>644</v>
      </c>
      <c r="C746" t="s">
        <v>1971</v>
      </c>
    </row>
    <row r="747" spans="1:3">
      <c r="A747" t="s">
        <v>645</v>
      </c>
      <c r="B747" t="s">
        <v>1972</v>
      </c>
      <c r="C747" t="s">
        <v>1973</v>
      </c>
    </row>
    <row r="748" spans="1:3">
      <c r="A748" t="s">
        <v>1974</v>
      </c>
      <c r="B748" t="s">
        <v>1975</v>
      </c>
      <c r="C748" t="s">
        <v>1976</v>
      </c>
    </row>
    <row r="749" spans="1:3">
      <c r="A749" t="s">
        <v>647</v>
      </c>
      <c r="B749" t="s">
        <v>646</v>
      </c>
      <c r="C749" t="s">
        <v>973</v>
      </c>
    </row>
    <row r="750" spans="1:3">
      <c r="A750" t="s">
        <v>649</v>
      </c>
      <c r="B750" t="s">
        <v>648</v>
      </c>
      <c r="C750" t="s">
        <v>974</v>
      </c>
    </row>
    <row r="751" spans="1:3">
      <c r="A751" t="s">
        <v>654</v>
      </c>
      <c r="B751" t="s">
        <v>1977</v>
      </c>
      <c r="C751" t="s">
        <v>1978</v>
      </c>
    </row>
    <row r="752" spans="1:3">
      <c r="A752" t="s">
        <v>650</v>
      </c>
      <c r="B752" t="s">
        <v>651</v>
      </c>
      <c r="C752" t="s">
        <v>1979</v>
      </c>
    </row>
    <row r="753" spans="1:3">
      <c r="A753" t="s">
        <v>652</v>
      </c>
      <c r="B753" t="s">
        <v>653</v>
      </c>
      <c r="C753" t="s">
        <v>1980</v>
      </c>
    </row>
    <row r="754" spans="1:3">
      <c r="A754" t="s">
        <v>654</v>
      </c>
      <c r="B754" t="s">
        <v>1977</v>
      </c>
      <c r="C754" t="s">
        <v>1978</v>
      </c>
    </row>
    <row r="755" spans="1:3">
      <c r="A755" t="s">
        <v>655</v>
      </c>
      <c r="B755" t="s">
        <v>1981</v>
      </c>
      <c r="C755" t="s">
        <v>1982</v>
      </c>
    </row>
    <row r="756" spans="1:3">
      <c r="A756" t="s">
        <v>656</v>
      </c>
      <c r="B756" t="s">
        <v>1983</v>
      </c>
      <c r="C756" t="s">
        <v>1984</v>
      </c>
    </row>
    <row r="757" spans="1:3">
      <c r="A757" t="s">
        <v>657</v>
      </c>
      <c r="B757" t="s">
        <v>1985</v>
      </c>
      <c r="C757" t="s">
        <v>1986</v>
      </c>
    </row>
    <row r="758" spans="1:3">
      <c r="A758" t="s">
        <v>658</v>
      </c>
      <c r="B758" t="s">
        <v>1987</v>
      </c>
      <c r="C758" t="s">
        <v>1988</v>
      </c>
    </row>
    <row r="759" spans="1:3">
      <c r="A759" t="s">
        <v>659</v>
      </c>
      <c r="B759" t="s">
        <v>1989</v>
      </c>
      <c r="C759" t="s">
        <v>1990</v>
      </c>
    </row>
    <row r="760" spans="1:3">
      <c r="A760" t="s">
        <v>661</v>
      </c>
      <c r="B760" t="s">
        <v>660</v>
      </c>
      <c r="C760" t="s">
        <v>975</v>
      </c>
    </row>
    <row r="761" spans="1:3">
      <c r="A761" t="s">
        <v>663</v>
      </c>
      <c r="B761" t="s">
        <v>662</v>
      </c>
      <c r="C761" t="s">
        <v>976</v>
      </c>
    </row>
    <row r="762" spans="1:3">
      <c r="A762" t="s">
        <v>664</v>
      </c>
      <c r="B762" t="s">
        <v>1991</v>
      </c>
      <c r="C762" t="s">
        <v>1992</v>
      </c>
    </row>
    <row r="763" spans="1:3">
      <c r="A763" t="s">
        <v>665</v>
      </c>
      <c r="B763" t="s">
        <v>1993</v>
      </c>
      <c r="C763" t="s">
        <v>1994</v>
      </c>
    </row>
    <row r="764" spans="1:3">
      <c r="A764" t="s">
        <v>1995</v>
      </c>
      <c r="B764" t="s">
        <v>1996</v>
      </c>
      <c r="C764" t="s">
        <v>1997</v>
      </c>
    </row>
    <row r="765" spans="1:3">
      <c r="A765" t="s">
        <v>1995</v>
      </c>
      <c r="B765" t="s">
        <v>1996</v>
      </c>
      <c r="C765" t="s">
        <v>1997</v>
      </c>
    </row>
    <row r="766" spans="1:3">
      <c r="A766" t="s">
        <v>1998</v>
      </c>
      <c r="B766" t="s">
        <v>666</v>
      </c>
      <c r="C766" t="s">
        <v>1999</v>
      </c>
    </row>
    <row r="767" spans="1:3">
      <c r="A767" t="s">
        <v>1995</v>
      </c>
      <c r="B767" t="s">
        <v>1996</v>
      </c>
      <c r="C767" t="s">
        <v>1997</v>
      </c>
    </row>
    <row r="768" spans="1:3">
      <c r="A768" t="s">
        <v>2000</v>
      </c>
      <c r="B768" t="s">
        <v>2001</v>
      </c>
      <c r="C768" t="s">
        <v>2002</v>
      </c>
    </row>
    <row r="769" spans="1:3">
      <c r="A769" t="s">
        <v>1998</v>
      </c>
      <c r="B769" t="s">
        <v>666</v>
      </c>
      <c r="C769" t="s">
        <v>1999</v>
      </c>
    </row>
    <row r="770" spans="1:3">
      <c r="A770" t="s">
        <v>2003</v>
      </c>
      <c r="B770" t="s">
        <v>667</v>
      </c>
      <c r="C770" t="s">
        <v>2004</v>
      </c>
    </row>
    <row r="771" spans="1:3">
      <c r="A771" t="s">
        <v>2005</v>
      </c>
      <c r="B771" t="s">
        <v>2006</v>
      </c>
      <c r="C771" t="s">
        <v>2007</v>
      </c>
    </row>
    <row r="772" spans="1:3">
      <c r="A772" t="s">
        <v>2005</v>
      </c>
      <c r="B772" t="s">
        <v>2006</v>
      </c>
      <c r="C772" t="s">
        <v>2007</v>
      </c>
    </row>
    <row r="773" spans="1:3">
      <c r="A773" t="s">
        <v>2008</v>
      </c>
      <c r="B773" t="s">
        <v>2009</v>
      </c>
      <c r="C773" t="s">
        <v>2010</v>
      </c>
    </row>
    <row r="774" spans="1:3">
      <c r="A774" t="s">
        <v>665</v>
      </c>
      <c r="B774" t="s">
        <v>1993</v>
      </c>
      <c r="C774" t="s">
        <v>1994</v>
      </c>
    </row>
    <row r="775" spans="1:3">
      <c r="A775" t="s">
        <v>1890</v>
      </c>
      <c r="B775" t="s">
        <v>1891</v>
      </c>
      <c r="C775" t="s">
        <v>1892</v>
      </c>
    </row>
    <row r="776" spans="1:3">
      <c r="A776" t="s">
        <v>1936</v>
      </c>
      <c r="B776" t="s">
        <v>1937</v>
      </c>
      <c r="C776" t="s">
        <v>1938</v>
      </c>
    </row>
    <row r="777" spans="1:3">
      <c r="A777" t="s">
        <v>2011</v>
      </c>
      <c r="B777" t="s">
        <v>2012</v>
      </c>
      <c r="C777" t="s">
        <v>2013</v>
      </c>
    </row>
    <row r="778" spans="1:3">
      <c r="A778" t="s">
        <v>1890</v>
      </c>
      <c r="B778" t="s">
        <v>1891</v>
      </c>
      <c r="C778" t="s">
        <v>1892</v>
      </c>
    </row>
    <row r="779" spans="1:3">
      <c r="A779" t="s">
        <v>2014</v>
      </c>
      <c r="B779" t="s">
        <v>668</v>
      </c>
      <c r="C779" t="s">
        <v>2015</v>
      </c>
    </row>
    <row r="780" spans="1:3">
      <c r="A780" t="s">
        <v>2016</v>
      </c>
      <c r="B780" t="s">
        <v>2017</v>
      </c>
      <c r="C780" t="s">
        <v>2018</v>
      </c>
    </row>
    <row r="781" spans="1:3">
      <c r="A781" t="s">
        <v>2019</v>
      </c>
      <c r="B781" t="s">
        <v>669</v>
      </c>
      <c r="C781" t="s">
        <v>2020</v>
      </c>
    </row>
    <row r="782" spans="1:3">
      <c r="A782" t="s">
        <v>2021</v>
      </c>
      <c r="B782" t="s">
        <v>670</v>
      </c>
      <c r="C782" t="s">
        <v>2022</v>
      </c>
    </row>
    <row r="783" spans="1:3">
      <c r="A783" t="s">
        <v>2023</v>
      </c>
      <c r="B783" t="s">
        <v>671</v>
      </c>
      <c r="C783" t="s">
        <v>2024</v>
      </c>
    </row>
    <row r="784" spans="1:3">
      <c r="A784" t="s">
        <v>2025</v>
      </c>
      <c r="B784" t="s">
        <v>2026</v>
      </c>
      <c r="C784" t="s">
        <v>2027</v>
      </c>
    </row>
    <row r="785" spans="1:3">
      <c r="A785" t="s">
        <v>2028</v>
      </c>
      <c r="B785" t="s">
        <v>2029</v>
      </c>
      <c r="C785" t="s">
        <v>2030</v>
      </c>
    </row>
    <row r="786" spans="1:3">
      <c r="A786" t="s">
        <v>2031</v>
      </c>
      <c r="B786" t="s">
        <v>2032</v>
      </c>
      <c r="C786" t="s">
        <v>2033</v>
      </c>
    </row>
    <row r="787" spans="1:3">
      <c r="A787" t="s">
        <v>2034</v>
      </c>
      <c r="B787" t="s">
        <v>672</v>
      </c>
      <c r="C787" t="s">
        <v>2035</v>
      </c>
    </row>
    <row r="788" spans="1:3">
      <c r="A788" t="s">
        <v>2036</v>
      </c>
      <c r="B788" t="s">
        <v>673</v>
      </c>
      <c r="C788" t="s">
        <v>2037</v>
      </c>
    </row>
    <row r="789" spans="1:3">
      <c r="A789" t="s">
        <v>2025</v>
      </c>
      <c r="B789" t="s">
        <v>2026</v>
      </c>
      <c r="C789" t="s">
        <v>2027</v>
      </c>
    </row>
    <row r="790" spans="1:3">
      <c r="A790" t="s">
        <v>2036</v>
      </c>
      <c r="B790" t="s">
        <v>673</v>
      </c>
      <c r="C790" t="s">
        <v>2037</v>
      </c>
    </row>
    <row r="791" spans="1:3">
      <c r="A791" t="s">
        <v>2038</v>
      </c>
      <c r="B791" t="s">
        <v>2039</v>
      </c>
      <c r="C791" t="s">
        <v>2040</v>
      </c>
    </row>
    <row r="792" spans="1:3">
      <c r="A792" t="s">
        <v>2041</v>
      </c>
      <c r="B792" t="s">
        <v>674</v>
      </c>
      <c r="C792" t="s">
        <v>2042</v>
      </c>
    </row>
    <row r="793" spans="1:3">
      <c r="A793" t="s">
        <v>2043</v>
      </c>
      <c r="B793" t="s">
        <v>2044</v>
      </c>
      <c r="C793" t="s">
        <v>2045</v>
      </c>
    </row>
    <row r="794" spans="1:3">
      <c r="A794" t="s">
        <v>2046</v>
      </c>
      <c r="B794" t="s">
        <v>675</v>
      </c>
      <c r="C794" t="s">
        <v>2047</v>
      </c>
    </row>
    <row r="795" spans="1:3">
      <c r="A795" t="s">
        <v>2048</v>
      </c>
      <c r="B795" t="s">
        <v>676</v>
      </c>
      <c r="C795" t="s">
        <v>2049</v>
      </c>
    </row>
    <row r="796" spans="1:3">
      <c r="A796" t="s">
        <v>2050</v>
      </c>
      <c r="B796" t="s">
        <v>677</v>
      </c>
      <c r="C796" t="s">
        <v>2051</v>
      </c>
    </row>
    <row r="797" spans="1:3">
      <c r="A797" t="s">
        <v>2052</v>
      </c>
      <c r="B797" t="s">
        <v>2053</v>
      </c>
      <c r="C797" t="s">
        <v>2054</v>
      </c>
    </row>
    <row r="798" spans="1:3">
      <c r="A798" t="s">
        <v>2055</v>
      </c>
      <c r="B798" t="s">
        <v>678</v>
      </c>
      <c r="C798" t="s">
        <v>2056</v>
      </c>
    </row>
    <row r="799" spans="1:3">
      <c r="A799" t="s">
        <v>2057</v>
      </c>
      <c r="B799" t="s">
        <v>681</v>
      </c>
      <c r="C799" t="s">
        <v>2058</v>
      </c>
    </row>
    <row r="800" spans="1:3">
      <c r="A800" t="s">
        <v>2059</v>
      </c>
      <c r="B800" t="s">
        <v>679</v>
      </c>
      <c r="C800" t="s">
        <v>2060</v>
      </c>
    </row>
    <row r="801" spans="1:3">
      <c r="A801" t="s">
        <v>2061</v>
      </c>
      <c r="B801" t="s">
        <v>680</v>
      </c>
      <c r="C801" t="s">
        <v>2062</v>
      </c>
    </row>
    <row r="802" spans="1:3">
      <c r="A802" t="s">
        <v>2063</v>
      </c>
      <c r="B802" t="s">
        <v>2064</v>
      </c>
      <c r="C802" t="s">
        <v>2065</v>
      </c>
    </row>
    <row r="803" spans="1:3">
      <c r="A803" t="s">
        <v>2057</v>
      </c>
      <c r="B803" t="s">
        <v>681</v>
      </c>
      <c r="C803" t="s">
        <v>2058</v>
      </c>
    </row>
    <row r="804" spans="1:3">
      <c r="A804" t="s">
        <v>2066</v>
      </c>
      <c r="B804" t="s">
        <v>2067</v>
      </c>
      <c r="C804" t="s">
        <v>2068</v>
      </c>
    </row>
    <row r="805" spans="1:3">
      <c r="A805" t="s">
        <v>641</v>
      </c>
      <c r="B805" t="s">
        <v>1958</v>
      </c>
      <c r="C805" t="s">
        <v>1959</v>
      </c>
    </row>
    <row r="806" spans="1:3">
      <c r="A806" t="s">
        <v>2069</v>
      </c>
      <c r="B806" t="s">
        <v>682</v>
      </c>
      <c r="C806" t="s">
        <v>2070</v>
      </c>
    </row>
    <row r="807" spans="1:3">
      <c r="A807" t="s">
        <v>2071</v>
      </c>
      <c r="B807" t="s">
        <v>2072</v>
      </c>
      <c r="C807" t="s">
        <v>2073</v>
      </c>
    </row>
    <row r="808" spans="1:3">
      <c r="A808" t="s">
        <v>2074</v>
      </c>
      <c r="B808" t="s">
        <v>2075</v>
      </c>
      <c r="C808" t="s">
        <v>2076</v>
      </c>
    </row>
    <row r="809" spans="1:3">
      <c r="A809" t="s">
        <v>2074</v>
      </c>
      <c r="B809" t="s">
        <v>2075</v>
      </c>
      <c r="C809" t="s">
        <v>2076</v>
      </c>
    </row>
    <row r="810" spans="1:3">
      <c r="A810" t="s">
        <v>2077</v>
      </c>
      <c r="B810" t="s">
        <v>683</v>
      </c>
      <c r="C810" t="s">
        <v>2078</v>
      </c>
    </row>
    <row r="811" spans="1:3">
      <c r="A811" t="s">
        <v>2079</v>
      </c>
      <c r="B811" t="s">
        <v>684</v>
      </c>
      <c r="C811" t="s">
        <v>2080</v>
      </c>
    </row>
    <row r="812" spans="1:3">
      <c r="A812" t="s">
        <v>2081</v>
      </c>
      <c r="B812" t="s">
        <v>2082</v>
      </c>
      <c r="C812" t="s">
        <v>2083</v>
      </c>
    </row>
    <row r="813" spans="1:3">
      <c r="A813" t="s">
        <v>2084</v>
      </c>
      <c r="B813" t="s">
        <v>685</v>
      </c>
      <c r="C813" t="s">
        <v>2085</v>
      </c>
    </row>
    <row r="814" spans="1:3">
      <c r="A814" t="s">
        <v>2086</v>
      </c>
      <c r="B814" t="s">
        <v>686</v>
      </c>
      <c r="C814" t="s">
        <v>2087</v>
      </c>
    </row>
    <row r="815" spans="1:3">
      <c r="A815" t="s">
        <v>2088</v>
      </c>
      <c r="B815" t="s">
        <v>687</v>
      </c>
      <c r="C815" t="s">
        <v>2089</v>
      </c>
    </row>
    <row r="816" spans="1:3">
      <c r="A816" t="s">
        <v>2090</v>
      </c>
      <c r="B816" t="s">
        <v>2091</v>
      </c>
      <c r="C816" t="s">
        <v>2092</v>
      </c>
    </row>
    <row r="817" spans="1:3">
      <c r="A817" t="s">
        <v>2093</v>
      </c>
      <c r="B817" t="s">
        <v>688</v>
      </c>
      <c r="C817" t="s">
        <v>2094</v>
      </c>
    </row>
    <row r="818" spans="1:3">
      <c r="A818" t="s">
        <v>2095</v>
      </c>
      <c r="B818" t="s">
        <v>689</v>
      </c>
      <c r="C818" t="s">
        <v>2096</v>
      </c>
    </row>
    <row r="819" spans="1:3">
      <c r="A819" t="s">
        <v>2097</v>
      </c>
      <c r="B819" t="s">
        <v>2098</v>
      </c>
      <c r="C819" t="s">
        <v>2099</v>
      </c>
    </row>
    <row r="820" spans="1:3">
      <c r="A820" t="s">
        <v>2100</v>
      </c>
      <c r="B820" t="s">
        <v>2101</v>
      </c>
      <c r="C820" t="s">
        <v>2102</v>
      </c>
    </row>
    <row r="821" spans="1:3">
      <c r="A821" t="s">
        <v>2103</v>
      </c>
      <c r="B821" t="s">
        <v>690</v>
      </c>
      <c r="C821" t="s">
        <v>2104</v>
      </c>
    </row>
    <row r="822" spans="1:3">
      <c r="A822" t="s">
        <v>2105</v>
      </c>
      <c r="B822" t="s">
        <v>691</v>
      </c>
      <c r="C822" t="s">
        <v>2106</v>
      </c>
    </row>
    <row r="823" spans="1:3">
      <c r="A823" t="s">
        <v>2107</v>
      </c>
      <c r="B823" t="s">
        <v>2108</v>
      </c>
      <c r="C823" t="s">
        <v>2109</v>
      </c>
    </row>
    <row r="824" spans="1:3">
      <c r="A824" t="s">
        <v>2107</v>
      </c>
      <c r="B824" t="s">
        <v>2108</v>
      </c>
      <c r="C824" t="s">
        <v>2109</v>
      </c>
    </row>
    <row r="825" spans="1:3">
      <c r="A825" t="s">
        <v>2110</v>
      </c>
      <c r="B825" t="s">
        <v>692</v>
      </c>
      <c r="C825" t="s">
        <v>2111</v>
      </c>
    </row>
    <row r="826" spans="1:3">
      <c r="A826" t="s">
        <v>2112</v>
      </c>
      <c r="B826" t="s">
        <v>693</v>
      </c>
      <c r="C826" t="s">
        <v>2113</v>
      </c>
    </row>
    <row r="827" spans="1:3">
      <c r="A827" t="s">
        <v>2114</v>
      </c>
      <c r="B827" t="s">
        <v>694</v>
      </c>
      <c r="C827" t="s">
        <v>2115</v>
      </c>
    </row>
    <row r="828" spans="1:3">
      <c r="A828" t="s">
        <v>2116</v>
      </c>
      <c r="B828" t="s">
        <v>695</v>
      </c>
      <c r="C828" t="s">
        <v>2117</v>
      </c>
    </row>
    <row r="829" spans="1:3">
      <c r="A829" t="s">
        <v>2118</v>
      </c>
      <c r="B829" t="s">
        <v>2119</v>
      </c>
      <c r="C829" t="s">
        <v>2120</v>
      </c>
    </row>
    <row r="830" spans="1:3">
      <c r="A830" t="s">
        <v>2121</v>
      </c>
      <c r="B830" t="s">
        <v>2122</v>
      </c>
      <c r="C830" t="s">
        <v>2123</v>
      </c>
    </row>
    <row r="831" spans="1:3">
      <c r="A831" t="s">
        <v>2124</v>
      </c>
      <c r="B831" t="s">
        <v>2125</v>
      </c>
      <c r="C831" t="s">
        <v>2126</v>
      </c>
    </row>
    <row r="832" spans="1:3">
      <c r="A832" t="s">
        <v>2127</v>
      </c>
      <c r="B832" t="s">
        <v>2128</v>
      </c>
      <c r="C832" t="s">
        <v>2129</v>
      </c>
    </row>
    <row r="833" spans="1:3">
      <c r="A833" t="s">
        <v>218</v>
      </c>
      <c r="B833" t="s">
        <v>217</v>
      </c>
      <c r="C833" t="s">
        <v>838</v>
      </c>
    </row>
    <row r="834" spans="1:3">
      <c r="A834" t="s">
        <v>2130</v>
      </c>
      <c r="B834" t="s">
        <v>696</v>
      </c>
      <c r="C834" t="s">
        <v>2131</v>
      </c>
    </row>
    <row r="835" spans="1:3">
      <c r="A835" t="s">
        <v>2132</v>
      </c>
      <c r="B835" t="s">
        <v>697</v>
      </c>
      <c r="C835" t="s">
        <v>2133</v>
      </c>
    </row>
    <row r="836" spans="1:3">
      <c r="A836" t="s">
        <v>2134</v>
      </c>
      <c r="B836" t="s">
        <v>2135</v>
      </c>
      <c r="C836" t="s">
        <v>2136</v>
      </c>
    </row>
    <row r="837" spans="1:3">
      <c r="A837" t="s">
        <v>2137</v>
      </c>
      <c r="B837" t="s">
        <v>2138</v>
      </c>
      <c r="C837" t="s">
        <v>2139</v>
      </c>
    </row>
    <row r="838" spans="1:3">
      <c r="A838" t="s">
        <v>2140</v>
      </c>
      <c r="B838" t="s">
        <v>2141</v>
      </c>
      <c r="C838" t="s">
        <v>2142</v>
      </c>
    </row>
    <row r="839" spans="1:3">
      <c r="A839" t="s">
        <v>2143</v>
      </c>
      <c r="B839" t="s">
        <v>698</v>
      </c>
      <c r="C839" t="s">
        <v>2144</v>
      </c>
    </row>
    <row r="840" spans="1:3">
      <c r="A840" t="s">
        <v>2145</v>
      </c>
      <c r="B840" t="s">
        <v>2146</v>
      </c>
      <c r="C840" t="s">
        <v>2147</v>
      </c>
    </row>
    <row r="841" spans="1:3">
      <c r="A841" t="s">
        <v>2148</v>
      </c>
      <c r="B841" t="s">
        <v>2149</v>
      </c>
      <c r="C841" t="s">
        <v>2150</v>
      </c>
    </row>
    <row r="842" spans="1:3">
      <c r="A842" t="s">
        <v>2145</v>
      </c>
      <c r="B842" t="s">
        <v>2146</v>
      </c>
      <c r="C842" t="s">
        <v>2147</v>
      </c>
    </row>
    <row r="843" spans="1:3">
      <c r="A843" t="s">
        <v>2151</v>
      </c>
      <c r="B843" t="s">
        <v>2152</v>
      </c>
      <c r="C843" t="s">
        <v>2153</v>
      </c>
    </row>
    <row r="844" spans="1:3">
      <c r="A844" t="s">
        <v>2154</v>
      </c>
      <c r="B844" t="s">
        <v>2155</v>
      </c>
      <c r="C844" t="s">
        <v>2156</v>
      </c>
    </row>
    <row r="845" spans="1:3">
      <c r="A845" t="s">
        <v>2154</v>
      </c>
      <c r="B845" t="s">
        <v>2155</v>
      </c>
      <c r="C845" t="s">
        <v>2156</v>
      </c>
    </row>
    <row r="846" spans="1:3">
      <c r="A846" t="s">
        <v>2157</v>
      </c>
      <c r="B846" t="s">
        <v>2158</v>
      </c>
      <c r="C846" t="s">
        <v>2159</v>
      </c>
    </row>
    <row r="847" spans="1:3">
      <c r="A847" t="s">
        <v>2160</v>
      </c>
      <c r="B847" t="s">
        <v>2161</v>
      </c>
      <c r="C847" t="s">
        <v>2162</v>
      </c>
    </row>
    <row r="848" spans="1:3">
      <c r="A848" t="s">
        <v>2163</v>
      </c>
      <c r="B848" t="s">
        <v>2164</v>
      </c>
      <c r="C848" t="s">
        <v>2165</v>
      </c>
    </row>
    <row r="849" spans="1:3">
      <c r="A849" t="s">
        <v>2166</v>
      </c>
      <c r="B849" t="s">
        <v>2167</v>
      </c>
      <c r="C849" t="s">
        <v>2168</v>
      </c>
    </row>
    <row r="850" spans="1:3">
      <c r="A850" t="s">
        <v>2169</v>
      </c>
      <c r="B850" t="s">
        <v>2170</v>
      </c>
      <c r="C850" t="s">
        <v>2171</v>
      </c>
    </row>
    <row r="851" spans="1:3">
      <c r="A851" t="s">
        <v>2148</v>
      </c>
      <c r="B851" t="s">
        <v>2149</v>
      </c>
      <c r="C851" t="s">
        <v>2150</v>
      </c>
    </row>
    <row r="852" spans="1:3">
      <c r="A852" t="s">
        <v>2145</v>
      </c>
      <c r="B852" t="s">
        <v>2146</v>
      </c>
      <c r="C852" t="s">
        <v>2147</v>
      </c>
    </row>
    <row r="853" spans="1:3">
      <c r="A853" t="s">
        <v>2172</v>
      </c>
      <c r="B853" t="s">
        <v>2173</v>
      </c>
      <c r="C853" t="s">
        <v>2174</v>
      </c>
    </row>
    <row r="854" spans="1:3">
      <c r="A854" t="s">
        <v>2175</v>
      </c>
      <c r="B854" t="s">
        <v>2176</v>
      </c>
      <c r="C854" t="s">
        <v>2177</v>
      </c>
    </row>
    <row r="855" spans="1:3">
      <c r="A855" t="s">
        <v>2178</v>
      </c>
      <c r="B855" t="s">
        <v>699</v>
      </c>
      <c r="C855" t="s">
        <v>2179</v>
      </c>
    </row>
    <row r="856" spans="1:3">
      <c r="A856" t="s">
        <v>2180</v>
      </c>
      <c r="B856" t="s">
        <v>2181</v>
      </c>
      <c r="C856" t="s">
        <v>2182</v>
      </c>
    </row>
    <row r="857" spans="1:3">
      <c r="A857" t="s">
        <v>2180</v>
      </c>
      <c r="B857" t="s">
        <v>2181</v>
      </c>
      <c r="C857" t="s">
        <v>2182</v>
      </c>
    </row>
    <row r="858" spans="1:3">
      <c r="A858" t="s">
        <v>2183</v>
      </c>
      <c r="B858" t="s">
        <v>2184</v>
      </c>
      <c r="C858" t="s">
        <v>2185</v>
      </c>
    </row>
    <row r="859" spans="1:3">
      <c r="A859" t="s">
        <v>1906</v>
      </c>
      <c r="B859" t="s">
        <v>1907</v>
      </c>
      <c r="C859" t="s">
        <v>1908</v>
      </c>
    </row>
    <row r="860" spans="1:3">
      <c r="A860" t="s">
        <v>2186</v>
      </c>
      <c r="B860" t="s">
        <v>700</v>
      </c>
      <c r="C860" t="s">
        <v>2187</v>
      </c>
    </row>
    <row r="861" spans="1:3">
      <c r="A861" t="s">
        <v>2188</v>
      </c>
      <c r="B861" t="s">
        <v>2189</v>
      </c>
      <c r="C861" t="s">
        <v>2190</v>
      </c>
    </row>
    <row r="862" spans="1:3">
      <c r="A862" t="s">
        <v>2191</v>
      </c>
      <c r="B862" t="s">
        <v>701</v>
      </c>
      <c r="C862" t="s">
        <v>2192</v>
      </c>
    </row>
    <row r="863" spans="1:3">
      <c r="A863" t="s">
        <v>1906</v>
      </c>
      <c r="B863" t="s">
        <v>1907</v>
      </c>
      <c r="C863" t="s">
        <v>1908</v>
      </c>
    </row>
    <row r="864" spans="1:3">
      <c r="A864" t="s">
        <v>2193</v>
      </c>
      <c r="B864" t="s">
        <v>2194</v>
      </c>
      <c r="C864" t="s">
        <v>2195</v>
      </c>
    </row>
    <row r="865" spans="1:3">
      <c r="A865" t="s">
        <v>2196</v>
      </c>
      <c r="B865" t="s">
        <v>2197</v>
      </c>
      <c r="C865" t="s">
        <v>2198</v>
      </c>
    </row>
    <row r="866" spans="1:3">
      <c r="A866" t="s">
        <v>2188</v>
      </c>
      <c r="B866" t="s">
        <v>2189</v>
      </c>
      <c r="C866" t="s">
        <v>2190</v>
      </c>
    </row>
    <row r="867" spans="1:3">
      <c r="A867" t="s">
        <v>2199</v>
      </c>
      <c r="B867" t="s">
        <v>2200</v>
      </c>
      <c r="C867" t="s">
        <v>2201</v>
      </c>
    </row>
    <row r="868" spans="1:3">
      <c r="A868" t="s">
        <v>2183</v>
      </c>
      <c r="B868" t="s">
        <v>2184</v>
      </c>
      <c r="C868" t="s">
        <v>2185</v>
      </c>
    </row>
    <row r="869" spans="1:3">
      <c r="A869" t="s">
        <v>2202</v>
      </c>
      <c r="B869" t="s">
        <v>2203</v>
      </c>
      <c r="C869" t="s">
        <v>2204</v>
      </c>
    </row>
    <row r="870" spans="1:3">
      <c r="A870" t="s">
        <v>2205</v>
      </c>
      <c r="B870" t="s">
        <v>2206</v>
      </c>
      <c r="C870" t="s">
        <v>2207</v>
      </c>
    </row>
    <row r="871" spans="1:3">
      <c r="A871" t="s">
        <v>2208</v>
      </c>
      <c r="B871" t="s">
        <v>2209</v>
      </c>
      <c r="C871" t="s">
        <v>2210</v>
      </c>
    </row>
    <row r="872" spans="1:3">
      <c r="A872" t="s">
        <v>2140</v>
      </c>
      <c r="B872" t="s">
        <v>2141</v>
      </c>
      <c r="C872" t="s">
        <v>2142</v>
      </c>
    </row>
    <row r="873" spans="1:3">
      <c r="A873" t="s">
        <v>2205</v>
      </c>
      <c r="B873" t="s">
        <v>2206</v>
      </c>
      <c r="C873" t="s">
        <v>2207</v>
      </c>
    </row>
    <row r="874" spans="1:3">
      <c r="A874" t="s">
        <v>2208</v>
      </c>
      <c r="B874" t="s">
        <v>2209</v>
      </c>
      <c r="C874" t="s">
        <v>2210</v>
      </c>
    </row>
    <row r="875" spans="1:3">
      <c r="A875" t="s">
        <v>2202</v>
      </c>
      <c r="B875" t="s">
        <v>2203</v>
      </c>
      <c r="C875" t="s">
        <v>2204</v>
      </c>
    </row>
    <row r="876" spans="1:3">
      <c r="A876" t="s">
        <v>2211</v>
      </c>
      <c r="B876" t="s">
        <v>702</v>
      </c>
      <c r="C876" t="s">
        <v>2212</v>
      </c>
    </row>
    <row r="877" spans="1:3">
      <c r="A877" t="s">
        <v>2213</v>
      </c>
      <c r="B877" t="s">
        <v>703</v>
      </c>
      <c r="C877" t="s">
        <v>2214</v>
      </c>
    </row>
    <row r="878" spans="1:3">
      <c r="A878" t="s">
        <v>2215</v>
      </c>
      <c r="B878" t="s">
        <v>2216</v>
      </c>
      <c r="C878" t="s">
        <v>2217</v>
      </c>
    </row>
    <row r="879" spans="1:3">
      <c r="A879" t="s">
        <v>1695</v>
      </c>
      <c r="B879" t="s">
        <v>704</v>
      </c>
      <c r="C879" t="s">
        <v>1696</v>
      </c>
    </row>
    <row r="880" spans="1:3">
      <c r="A880" t="s">
        <v>2218</v>
      </c>
      <c r="B880" t="s">
        <v>2219</v>
      </c>
      <c r="C880" t="s">
        <v>2220</v>
      </c>
    </row>
    <row r="881" spans="1:3">
      <c r="A881" t="s">
        <v>2221</v>
      </c>
      <c r="B881" t="s">
        <v>705</v>
      </c>
      <c r="C881" t="s">
        <v>2222</v>
      </c>
    </row>
    <row r="882" spans="1:3">
      <c r="A882" t="s">
        <v>2223</v>
      </c>
      <c r="B882" t="s">
        <v>2224</v>
      </c>
      <c r="C882" t="s">
        <v>2225</v>
      </c>
    </row>
    <row r="883" spans="1:3">
      <c r="A883" t="s">
        <v>218</v>
      </c>
      <c r="B883" t="s">
        <v>217</v>
      </c>
      <c r="C883" t="s">
        <v>838</v>
      </c>
    </row>
    <row r="884" spans="1:3">
      <c r="A884" t="s">
        <v>2223</v>
      </c>
      <c r="B884" t="s">
        <v>2224</v>
      </c>
      <c r="C884" t="s">
        <v>2225</v>
      </c>
    </row>
    <row r="885" spans="1:3">
      <c r="A885" t="s">
        <v>2226</v>
      </c>
      <c r="B885" t="s">
        <v>2227</v>
      </c>
      <c r="C885" t="s">
        <v>2228</v>
      </c>
    </row>
    <row r="886" spans="1:3">
      <c r="A886" t="s">
        <v>2229</v>
      </c>
      <c r="B886" t="s">
        <v>706</v>
      </c>
      <c r="C886" t="s">
        <v>2230</v>
      </c>
    </row>
    <row r="887" spans="1:3">
      <c r="A887" t="s">
        <v>2231</v>
      </c>
      <c r="B887" t="s">
        <v>2232</v>
      </c>
      <c r="C887" t="s">
        <v>2233</v>
      </c>
    </row>
    <row r="888" spans="1:3">
      <c r="A888" t="s">
        <v>2234</v>
      </c>
      <c r="B888" t="s">
        <v>2235</v>
      </c>
      <c r="C888" t="s">
        <v>2236</v>
      </c>
    </row>
    <row r="889" spans="1:3">
      <c r="A889" t="s">
        <v>2237</v>
      </c>
      <c r="B889" t="s">
        <v>707</v>
      </c>
      <c r="C889" t="s">
        <v>2238</v>
      </c>
    </row>
    <row r="890" spans="1:3">
      <c r="A890" t="s">
        <v>539</v>
      </c>
      <c r="B890" t="s">
        <v>1745</v>
      </c>
      <c r="C890" t="s">
        <v>1746</v>
      </c>
    </row>
    <row r="891" spans="1:3">
      <c r="A891" t="s">
        <v>2239</v>
      </c>
      <c r="B891" t="s">
        <v>2240</v>
      </c>
      <c r="C891" t="s">
        <v>2241</v>
      </c>
    </row>
    <row r="892" spans="1:3">
      <c r="A892" t="s">
        <v>532</v>
      </c>
      <c r="B892" t="s">
        <v>1733</v>
      </c>
      <c r="C892" t="s">
        <v>1734</v>
      </c>
    </row>
    <row r="893" spans="1:3">
      <c r="A893" t="s">
        <v>535</v>
      </c>
      <c r="B893" t="s">
        <v>1739</v>
      </c>
      <c r="C893" t="s">
        <v>1740</v>
      </c>
    </row>
    <row r="894" spans="1:3">
      <c r="A894" t="s">
        <v>2242</v>
      </c>
      <c r="B894" t="s">
        <v>2243</v>
      </c>
      <c r="C894" t="s">
        <v>2244</v>
      </c>
    </row>
    <row r="895" spans="1:3">
      <c r="A895" t="s">
        <v>531</v>
      </c>
      <c r="B895" t="s">
        <v>1731</v>
      </c>
      <c r="C895" t="s">
        <v>1732</v>
      </c>
    </row>
    <row r="896" spans="1:3">
      <c r="A896" t="s">
        <v>534</v>
      </c>
      <c r="B896" t="s">
        <v>1737</v>
      </c>
      <c r="C896" t="s">
        <v>1738</v>
      </c>
    </row>
    <row r="897" spans="1:3">
      <c r="A897" t="s">
        <v>537</v>
      </c>
      <c r="B897" t="s">
        <v>1743</v>
      </c>
      <c r="C897" t="s">
        <v>1744</v>
      </c>
    </row>
    <row r="898" spans="1:3">
      <c r="A898" t="s">
        <v>2245</v>
      </c>
      <c r="B898" t="s">
        <v>2246</v>
      </c>
      <c r="C898" t="s">
        <v>2247</v>
      </c>
    </row>
    <row r="899" spans="1:3">
      <c r="A899" t="s">
        <v>533</v>
      </c>
      <c r="B899" t="s">
        <v>1735</v>
      </c>
      <c r="C899" t="s">
        <v>1736</v>
      </c>
    </row>
    <row r="900" spans="1:3">
      <c r="A900" t="s">
        <v>536</v>
      </c>
      <c r="B900" t="s">
        <v>1741</v>
      </c>
      <c r="C900" t="s">
        <v>1742</v>
      </c>
    </row>
    <row r="901" spans="1:3">
      <c r="A901" t="s">
        <v>538</v>
      </c>
      <c r="B901" t="s">
        <v>1706</v>
      </c>
      <c r="C901" t="s">
        <v>1707</v>
      </c>
    </row>
    <row r="902" spans="1:3">
      <c r="A902" t="s">
        <v>2248</v>
      </c>
      <c r="B902" t="s">
        <v>2249</v>
      </c>
      <c r="C902" t="s">
        <v>2250</v>
      </c>
    </row>
    <row r="903" spans="1:3">
      <c r="A903" t="s">
        <v>1710</v>
      </c>
      <c r="B903" t="s">
        <v>1711</v>
      </c>
      <c r="C903" t="s">
        <v>1712</v>
      </c>
    </row>
    <row r="904" spans="1:3">
      <c r="A904" t="s">
        <v>602</v>
      </c>
      <c r="B904" t="s">
        <v>1822</v>
      </c>
      <c r="C904" t="s">
        <v>1823</v>
      </c>
    </row>
    <row r="905" spans="1:3">
      <c r="A905" t="s">
        <v>2000</v>
      </c>
      <c r="B905" t="s">
        <v>2001</v>
      </c>
      <c r="C905" t="s">
        <v>2002</v>
      </c>
    </row>
    <row r="906" spans="1:3">
      <c r="A906" t="s">
        <v>2251</v>
      </c>
      <c r="B906" t="s">
        <v>2252</v>
      </c>
      <c r="C906" t="s">
        <v>2253</v>
      </c>
    </row>
    <row r="907" spans="1:3">
      <c r="A907" t="s">
        <v>2183</v>
      </c>
      <c r="B907" t="s">
        <v>2184</v>
      </c>
      <c r="C907" t="s">
        <v>2185</v>
      </c>
    </row>
    <row r="908" spans="1:3">
      <c r="A908" t="s">
        <v>2199</v>
      </c>
      <c r="B908" t="s">
        <v>2200</v>
      </c>
      <c r="C908" t="s">
        <v>2201</v>
      </c>
    </row>
    <row r="909" spans="1:3">
      <c r="A909" t="s">
        <v>2254</v>
      </c>
      <c r="B909" t="s">
        <v>2255</v>
      </c>
      <c r="C909" t="s">
        <v>2256</v>
      </c>
    </row>
    <row r="910" spans="1:3">
      <c r="A910" t="s">
        <v>2234</v>
      </c>
      <c r="B910" t="s">
        <v>2235</v>
      </c>
      <c r="C910" t="s">
        <v>2236</v>
      </c>
    </row>
    <row r="911" spans="1:3">
      <c r="A911" t="s">
        <v>2257</v>
      </c>
      <c r="B911" t="s">
        <v>2258</v>
      </c>
      <c r="C911" t="s">
        <v>2259</v>
      </c>
    </row>
    <row r="912" spans="1:3">
      <c r="A912" t="s">
        <v>2260</v>
      </c>
      <c r="B912" t="s">
        <v>2261</v>
      </c>
      <c r="C912" t="s">
        <v>2262</v>
      </c>
    </row>
    <row r="913" spans="1:3">
      <c r="A913" t="s">
        <v>2263</v>
      </c>
      <c r="B913" t="s">
        <v>2264</v>
      </c>
      <c r="C913" t="s">
        <v>2265</v>
      </c>
    </row>
    <row r="914" spans="1:3">
      <c r="A914" t="s">
        <v>2266</v>
      </c>
      <c r="B914" t="s">
        <v>708</v>
      </c>
      <c r="C914" t="s">
        <v>2267</v>
      </c>
    </row>
    <row r="915" spans="1:3">
      <c r="A915" t="s">
        <v>2268</v>
      </c>
      <c r="B915" t="s">
        <v>2269</v>
      </c>
      <c r="C915" t="s">
        <v>2270</v>
      </c>
    </row>
    <row r="916" spans="1:3">
      <c r="A916" t="s">
        <v>2271</v>
      </c>
      <c r="B916" t="s">
        <v>709</v>
      </c>
      <c r="C916" t="s">
        <v>2272</v>
      </c>
    </row>
    <row r="917" spans="1:3">
      <c r="A917" t="s">
        <v>2273</v>
      </c>
      <c r="B917" t="s">
        <v>710</v>
      </c>
      <c r="C917" t="s">
        <v>2274</v>
      </c>
    </row>
    <row r="918" spans="1:3">
      <c r="A918" t="s">
        <v>2275</v>
      </c>
      <c r="B918" t="s">
        <v>711</v>
      </c>
      <c r="C918" t="s">
        <v>2276</v>
      </c>
    </row>
    <row r="919" spans="1:3">
      <c r="A919" t="s">
        <v>2277</v>
      </c>
      <c r="B919" t="s">
        <v>712</v>
      </c>
      <c r="C919" t="s">
        <v>2278</v>
      </c>
    </row>
    <row r="920" spans="1:3">
      <c r="A920" t="s">
        <v>2279</v>
      </c>
      <c r="B920" t="s">
        <v>713</v>
      </c>
      <c r="C920" t="s">
        <v>2280</v>
      </c>
    </row>
    <row r="921" spans="1:3">
      <c r="A921" t="s">
        <v>2281</v>
      </c>
      <c r="B921" t="s">
        <v>714</v>
      </c>
      <c r="C921" t="s">
        <v>2282</v>
      </c>
    </row>
    <row r="922" spans="1:3">
      <c r="A922" t="s">
        <v>2283</v>
      </c>
      <c r="B922" t="s">
        <v>715</v>
      </c>
      <c r="C922" t="s">
        <v>2284</v>
      </c>
    </row>
    <row r="923" spans="1:3">
      <c r="A923" t="s">
        <v>2285</v>
      </c>
      <c r="B923" t="s">
        <v>2286</v>
      </c>
      <c r="C923" t="s">
        <v>2287</v>
      </c>
    </row>
    <row r="924" spans="1:3">
      <c r="A924" t="s">
        <v>2288</v>
      </c>
      <c r="B924" t="s">
        <v>2289</v>
      </c>
      <c r="C924" t="s">
        <v>2290</v>
      </c>
    </row>
    <row r="925" spans="1:3">
      <c r="A925" t="s">
        <v>2291</v>
      </c>
      <c r="B925" t="s">
        <v>2292</v>
      </c>
      <c r="C925" t="s">
        <v>2293</v>
      </c>
    </row>
    <row r="926" spans="1:3">
      <c r="A926" t="s">
        <v>2294</v>
      </c>
      <c r="B926" t="s">
        <v>2295</v>
      </c>
      <c r="C926" t="s">
        <v>2296</v>
      </c>
    </row>
    <row r="927" spans="1:3">
      <c r="A927" t="s">
        <v>2297</v>
      </c>
      <c r="B927" t="s">
        <v>2298</v>
      </c>
      <c r="C927" t="s">
        <v>2299</v>
      </c>
    </row>
    <row r="928" spans="1:3">
      <c r="A928" t="s">
        <v>2300</v>
      </c>
      <c r="B928" t="s">
        <v>716</v>
      </c>
      <c r="C928" t="s">
        <v>2301</v>
      </c>
    </row>
    <row r="929" spans="1:3">
      <c r="A929" t="s">
        <v>2302</v>
      </c>
      <c r="B929" t="s">
        <v>717</v>
      </c>
      <c r="C929" t="s">
        <v>2303</v>
      </c>
    </row>
    <row r="930" spans="1:3">
      <c r="A930" t="s">
        <v>2304</v>
      </c>
      <c r="B930" t="s">
        <v>718</v>
      </c>
      <c r="C930" t="s">
        <v>2305</v>
      </c>
    </row>
    <row r="931" spans="1:3">
      <c r="A931" t="s">
        <v>2306</v>
      </c>
      <c r="B931" t="s">
        <v>2307</v>
      </c>
      <c r="C931" t="s">
        <v>2308</v>
      </c>
    </row>
    <row r="932" spans="1:3">
      <c r="A932" t="s">
        <v>2309</v>
      </c>
      <c r="B932" t="s">
        <v>719</v>
      </c>
      <c r="C932" t="s">
        <v>2310</v>
      </c>
    </row>
    <row r="933" spans="1:3">
      <c r="A933" t="s">
        <v>2311</v>
      </c>
      <c r="B933" t="s">
        <v>720</v>
      </c>
      <c r="C933" t="s">
        <v>2312</v>
      </c>
    </row>
    <row r="934" spans="1:3">
      <c r="A934" t="s">
        <v>2313</v>
      </c>
      <c r="B934" t="s">
        <v>2314</v>
      </c>
      <c r="C934" t="s">
        <v>2315</v>
      </c>
    </row>
    <row r="935" spans="1:3">
      <c r="A935" t="s">
        <v>2316</v>
      </c>
      <c r="B935" t="s">
        <v>2317</v>
      </c>
      <c r="C935" t="s">
        <v>2318</v>
      </c>
    </row>
    <row r="936" spans="1:3">
      <c r="A936" t="s">
        <v>2319</v>
      </c>
      <c r="B936" t="s">
        <v>721</v>
      </c>
      <c r="C936" t="s">
        <v>2320</v>
      </c>
    </row>
    <row r="937" spans="1:3">
      <c r="A937" t="s">
        <v>2321</v>
      </c>
      <c r="B937" t="s">
        <v>722</v>
      </c>
      <c r="C937" t="s">
        <v>2322</v>
      </c>
    </row>
    <row r="938" spans="1:3">
      <c r="A938" t="s">
        <v>2323</v>
      </c>
      <c r="B938" t="s">
        <v>2324</v>
      </c>
      <c r="C938" t="s">
        <v>2325</v>
      </c>
    </row>
    <row r="939" spans="1:3">
      <c r="A939" t="s">
        <v>2326</v>
      </c>
      <c r="B939" t="s">
        <v>723</v>
      </c>
      <c r="C939" t="s">
        <v>2327</v>
      </c>
    </row>
    <row r="940" spans="1:3">
      <c r="A940" t="s">
        <v>2328</v>
      </c>
      <c r="B940" t="s">
        <v>2329</v>
      </c>
      <c r="C940" t="s">
        <v>2330</v>
      </c>
    </row>
    <row r="941" spans="1:3">
      <c r="A941" t="s">
        <v>2331</v>
      </c>
      <c r="B941" t="s">
        <v>2332</v>
      </c>
      <c r="C941" t="s">
        <v>2333</v>
      </c>
    </row>
    <row r="942" spans="1:3">
      <c r="A942" t="s">
        <v>2334</v>
      </c>
      <c r="B942" t="s">
        <v>2335</v>
      </c>
      <c r="C942" t="s">
        <v>2336</v>
      </c>
    </row>
    <row r="943" spans="1:3">
      <c r="A943" t="s">
        <v>2337</v>
      </c>
      <c r="B943" t="s">
        <v>2338</v>
      </c>
      <c r="C943" t="s">
        <v>2339</v>
      </c>
    </row>
    <row r="944" spans="1:3">
      <c r="A944" t="s">
        <v>2340</v>
      </c>
      <c r="B944" t="s">
        <v>2341</v>
      </c>
      <c r="C944" t="s">
        <v>2342</v>
      </c>
    </row>
    <row r="945" spans="1:3">
      <c r="A945" t="s">
        <v>2343</v>
      </c>
      <c r="B945" t="s">
        <v>2344</v>
      </c>
      <c r="C945" t="s">
        <v>2345</v>
      </c>
    </row>
    <row r="946" spans="1:3">
      <c r="A946" t="s">
        <v>2254</v>
      </c>
      <c r="B946" t="s">
        <v>2255</v>
      </c>
      <c r="C946" t="s">
        <v>2256</v>
      </c>
    </row>
    <row r="947" spans="1:3">
      <c r="A947" t="s">
        <v>2346</v>
      </c>
      <c r="B947" t="s">
        <v>2347</v>
      </c>
      <c r="C947" t="s">
        <v>2348</v>
      </c>
    </row>
    <row r="948" spans="1:3">
      <c r="A948" t="s">
        <v>2349</v>
      </c>
      <c r="B948" t="s">
        <v>724</v>
      </c>
      <c r="C948" t="s">
        <v>2350</v>
      </c>
    </row>
    <row r="949" spans="1:3">
      <c r="A949" t="s">
        <v>2351</v>
      </c>
      <c r="B949" t="s">
        <v>2352</v>
      </c>
      <c r="C949" t="s">
        <v>2353</v>
      </c>
    </row>
    <row r="950" spans="1:3">
      <c r="A950" t="s">
        <v>2354</v>
      </c>
      <c r="B950" t="s">
        <v>2355</v>
      </c>
      <c r="C950" t="s">
        <v>2356</v>
      </c>
    </row>
    <row r="951" spans="1:3">
      <c r="A951" t="s">
        <v>2357</v>
      </c>
      <c r="B951" t="s">
        <v>2358</v>
      </c>
      <c r="C951" t="s">
        <v>2359</v>
      </c>
    </row>
    <row r="952" spans="1:3">
      <c r="A952" t="s">
        <v>2360</v>
      </c>
      <c r="B952" t="s">
        <v>725</v>
      </c>
      <c r="C952" t="s">
        <v>2361</v>
      </c>
    </row>
    <row r="953" spans="1:3">
      <c r="A953" t="s">
        <v>2362</v>
      </c>
      <c r="B953" t="s">
        <v>2363</v>
      </c>
      <c r="C953" t="s">
        <v>2364</v>
      </c>
    </row>
    <row r="954" spans="1:3">
      <c r="A954" t="s">
        <v>2285</v>
      </c>
      <c r="B954" t="s">
        <v>2286</v>
      </c>
      <c r="C954" t="s">
        <v>2287</v>
      </c>
    </row>
    <row r="955" spans="1:3">
      <c r="A955" t="s">
        <v>2365</v>
      </c>
      <c r="B955" t="s">
        <v>726</v>
      </c>
      <c r="C955" t="s">
        <v>2366</v>
      </c>
    </row>
    <row r="956" spans="1:3">
      <c r="A956" t="s">
        <v>2367</v>
      </c>
      <c r="B956" t="s">
        <v>2368</v>
      </c>
      <c r="C956" t="s">
        <v>2369</v>
      </c>
    </row>
    <row r="957" spans="1:3">
      <c r="A957" t="s">
        <v>2370</v>
      </c>
      <c r="B957" t="s">
        <v>727</v>
      </c>
      <c r="C957" t="s">
        <v>2371</v>
      </c>
    </row>
    <row r="958" spans="1:3">
      <c r="A958" t="s">
        <v>2372</v>
      </c>
      <c r="B958" t="s">
        <v>2373</v>
      </c>
      <c r="C958" t="s">
        <v>2374</v>
      </c>
    </row>
    <row r="959" spans="1:3">
      <c r="A959" t="s">
        <v>2375</v>
      </c>
      <c r="B959" t="s">
        <v>2376</v>
      </c>
      <c r="C959" t="s">
        <v>2377</v>
      </c>
    </row>
    <row r="960" spans="1:3">
      <c r="A960" t="s">
        <v>1620</v>
      </c>
      <c r="B960" t="s">
        <v>1621</v>
      </c>
      <c r="C960" t="s">
        <v>1622</v>
      </c>
    </row>
    <row r="961" spans="1:3">
      <c r="A961" t="s">
        <v>2378</v>
      </c>
      <c r="B961" t="s">
        <v>2379</v>
      </c>
      <c r="C961" t="s">
        <v>2380</v>
      </c>
    </row>
    <row r="962" spans="1:3">
      <c r="A962" t="s">
        <v>2381</v>
      </c>
      <c r="B962" t="s">
        <v>2382</v>
      </c>
      <c r="C962" t="s">
        <v>2383</v>
      </c>
    </row>
    <row r="963" spans="1:3">
      <c r="A963" t="s">
        <v>2384</v>
      </c>
      <c r="B963" t="s">
        <v>2385</v>
      </c>
      <c r="C963" t="s">
        <v>2386</v>
      </c>
    </row>
    <row r="964" spans="1:3">
      <c r="A964" t="s">
        <v>2387</v>
      </c>
      <c r="B964" t="s">
        <v>2388</v>
      </c>
      <c r="C964" t="s">
        <v>2389</v>
      </c>
    </row>
    <row r="965" spans="1:3">
      <c r="A965" t="s">
        <v>2390</v>
      </c>
      <c r="B965" t="s">
        <v>728</v>
      </c>
      <c r="C965" t="s">
        <v>2391</v>
      </c>
    </row>
    <row r="966" spans="1:3">
      <c r="A966" t="s">
        <v>2392</v>
      </c>
      <c r="B966" t="s">
        <v>729</v>
      </c>
      <c r="C966" t="s">
        <v>2393</v>
      </c>
    </row>
    <row r="967" spans="1:3">
      <c r="A967" t="s">
        <v>2394</v>
      </c>
      <c r="B967" t="s">
        <v>730</v>
      </c>
      <c r="C967" t="s">
        <v>2395</v>
      </c>
    </row>
    <row r="968" spans="1:3">
      <c r="A968" t="s">
        <v>2396</v>
      </c>
      <c r="B968" t="s">
        <v>2397</v>
      </c>
      <c r="C968" t="s">
        <v>2398</v>
      </c>
    </row>
    <row r="969" spans="1:3">
      <c r="A969" t="s">
        <v>2399</v>
      </c>
      <c r="B969" t="s">
        <v>2400</v>
      </c>
      <c r="C969" t="s">
        <v>2401</v>
      </c>
    </row>
    <row r="970" spans="1:3">
      <c r="A970" t="s">
        <v>2402</v>
      </c>
      <c r="B970" t="s">
        <v>2403</v>
      </c>
      <c r="C970" t="s">
        <v>2404</v>
      </c>
    </row>
    <row r="971" spans="1:3">
      <c r="A971" t="s">
        <v>2405</v>
      </c>
      <c r="B971" t="s">
        <v>2406</v>
      </c>
      <c r="C971" t="s">
        <v>2407</v>
      </c>
    </row>
    <row r="972" spans="1:3">
      <c r="A972" t="s">
        <v>2408</v>
      </c>
      <c r="B972" t="s">
        <v>731</v>
      </c>
      <c r="C972" t="s">
        <v>2409</v>
      </c>
    </row>
    <row r="973" spans="1:3">
      <c r="A973" t="s">
        <v>2410</v>
      </c>
      <c r="B973" t="s">
        <v>2411</v>
      </c>
      <c r="C973" t="s">
        <v>2412</v>
      </c>
    </row>
    <row r="974" spans="1:3">
      <c r="A974" t="s">
        <v>2413</v>
      </c>
      <c r="B974" t="s">
        <v>732</v>
      </c>
      <c r="C974" t="s">
        <v>2414</v>
      </c>
    </row>
    <row r="975" spans="1:3">
      <c r="A975" t="s">
        <v>2415</v>
      </c>
      <c r="B975" t="s">
        <v>733</v>
      </c>
      <c r="C975" t="s">
        <v>2416</v>
      </c>
    </row>
    <row r="976" spans="1:3">
      <c r="A976" t="s">
        <v>2231</v>
      </c>
      <c r="B976" t="s">
        <v>2232</v>
      </c>
      <c r="C976" t="s">
        <v>2233</v>
      </c>
    </row>
    <row r="977" spans="1:3">
      <c r="A977" t="s">
        <v>2415</v>
      </c>
      <c r="B977" t="s">
        <v>733</v>
      </c>
      <c r="C977" t="s">
        <v>2416</v>
      </c>
    </row>
    <row r="978" spans="1:3">
      <c r="A978" t="s">
        <v>2306</v>
      </c>
      <c r="B978" t="s">
        <v>2307</v>
      </c>
      <c r="C978" t="s">
        <v>2308</v>
      </c>
    </row>
    <row r="979" spans="1:3">
      <c r="A979" t="s">
        <v>2417</v>
      </c>
      <c r="B979" t="s">
        <v>2418</v>
      </c>
      <c r="C979" t="s">
        <v>2419</v>
      </c>
    </row>
    <row r="980" spans="1:3">
      <c r="A980" t="s">
        <v>2231</v>
      </c>
      <c r="B980" t="s">
        <v>2232</v>
      </c>
      <c r="C980" t="s">
        <v>2233</v>
      </c>
    </row>
    <row r="981" spans="1:3">
      <c r="A981" t="s">
        <v>2420</v>
      </c>
      <c r="B981" t="s">
        <v>2421</v>
      </c>
      <c r="C981" t="s">
        <v>2422</v>
      </c>
    </row>
    <row r="982" spans="1:3">
      <c r="A982" t="s">
        <v>2231</v>
      </c>
      <c r="B982" t="s">
        <v>2232</v>
      </c>
      <c r="C982" t="s">
        <v>2233</v>
      </c>
    </row>
    <row r="983" spans="1:3">
      <c r="A983" t="s">
        <v>2423</v>
      </c>
      <c r="B983" t="s">
        <v>734</v>
      </c>
      <c r="C983" t="s">
        <v>2424</v>
      </c>
    </row>
    <row r="984" spans="1:3">
      <c r="A984" t="s">
        <v>2413</v>
      </c>
      <c r="B984" t="s">
        <v>732</v>
      </c>
      <c r="C984" t="s">
        <v>2414</v>
      </c>
    </row>
    <row r="985" spans="1:3">
      <c r="A985" t="s">
        <v>2281</v>
      </c>
      <c r="B985" t="s">
        <v>714</v>
      </c>
      <c r="C985" t="s">
        <v>2282</v>
      </c>
    </row>
    <row r="986" spans="1:3">
      <c r="A986" t="s">
        <v>2413</v>
      </c>
      <c r="B986" t="s">
        <v>732</v>
      </c>
      <c r="C986" t="s">
        <v>2414</v>
      </c>
    </row>
    <row r="987" spans="1:3">
      <c r="A987" t="s">
        <v>2415</v>
      </c>
      <c r="B987" t="s">
        <v>733</v>
      </c>
      <c r="C987" t="s">
        <v>2416</v>
      </c>
    </row>
    <row r="988" spans="1:3">
      <c r="A988" t="s">
        <v>2417</v>
      </c>
      <c r="B988" t="s">
        <v>2418</v>
      </c>
      <c r="C988" t="s">
        <v>2419</v>
      </c>
    </row>
    <row r="989" spans="1:3">
      <c r="A989" t="s">
        <v>2231</v>
      </c>
      <c r="B989" t="s">
        <v>2232</v>
      </c>
      <c r="C989" t="s">
        <v>2233</v>
      </c>
    </row>
    <row r="990" spans="1:3">
      <c r="A990" t="s">
        <v>2425</v>
      </c>
      <c r="B990" t="s">
        <v>735</v>
      </c>
      <c r="C990" t="s">
        <v>2426</v>
      </c>
    </row>
    <row r="991" spans="1:3">
      <c r="A991" t="s">
        <v>2427</v>
      </c>
      <c r="B991" t="s">
        <v>736</v>
      </c>
      <c r="C991" t="s">
        <v>2428</v>
      </c>
    </row>
    <row r="992" spans="1:3">
      <c r="A992" t="s">
        <v>2429</v>
      </c>
      <c r="B992" t="s">
        <v>737</v>
      </c>
      <c r="C992" t="s">
        <v>2430</v>
      </c>
    </row>
    <row r="993" spans="1:3">
      <c r="A993" t="s">
        <v>2431</v>
      </c>
      <c r="B993" t="s">
        <v>738</v>
      </c>
      <c r="C993" t="s">
        <v>2432</v>
      </c>
    </row>
    <row r="994" spans="1:3">
      <c r="A994" t="s">
        <v>2433</v>
      </c>
      <c r="B994" t="s">
        <v>739</v>
      </c>
      <c r="C994" t="s">
        <v>2434</v>
      </c>
    </row>
    <row r="995" spans="1:3">
      <c r="A995" t="s">
        <v>2435</v>
      </c>
      <c r="B995" t="s">
        <v>2436</v>
      </c>
      <c r="C995" t="s">
        <v>2437</v>
      </c>
    </row>
    <row r="996" spans="1:3">
      <c r="A996" t="s">
        <v>2438</v>
      </c>
      <c r="B996" t="s">
        <v>740</v>
      </c>
      <c r="C996" t="s">
        <v>2439</v>
      </c>
    </row>
    <row r="997" spans="1:3">
      <c r="A997" t="s">
        <v>2440</v>
      </c>
      <c r="B997" t="s">
        <v>2441</v>
      </c>
      <c r="C997" t="s">
        <v>2442</v>
      </c>
    </row>
    <row r="998" spans="1:3">
      <c r="A998" t="s">
        <v>2440</v>
      </c>
      <c r="B998" t="s">
        <v>2441</v>
      </c>
      <c r="C998" t="s">
        <v>2442</v>
      </c>
    </row>
    <row r="999" spans="1:3">
      <c r="A999" t="s">
        <v>2443</v>
      </c>
      <c r="B999" t="s">
        <v>2444</v>
      </c>
      <c r="C999" t="s">
        <v>2445</v>
      </c>
    </row>
    <row r="1000" spans="1:3">
      <c r="A1000" t="s">
        <v>2446</v>
      </c>
      <c r="B1000" t="s">
        <v>2447</v>
      </c>
      <c r="C1000" t="s">
        <v>2448</v>
      </c>
    </row>
    <row r="1001" spans="1:3">
      <c r="A1001" t="s">
        <v>2449</v>
      </c>
      <c r="B1001" t="s">
        <v>2450</v>
      </c>
      <c r="C1001" t="s">
        <v>2451</v>
      </c>
    </row>
    <row r="1002" spans="1:3">
      <c r="A1002" t="s">
        <v>2452</v>
      </c>
      <c r="B1002" t="s">
        <v>2453</v>
      </c>
      <c r="C1002" t="s">
        <v>2454</v>
      </c>
    </row>
    <row r="1003" spans="1:3">
      <c r="A1003" t="s">
        <v>2455</v>
      </c>
      <c r="B1003" t="s">
        <v>2456</v>
      </c>
      <c r="C1003" t="s">
        <v>2457</v>
      </c>
    </row>
    <row r="1004" spans="1:3">
      <c r="A1004" t="s">
        <v>2458</v>
      </c>
      <c r="B1004" t="s">
        <v>2459</v>
      </c>
      <c r="C1004" t="s">
        <v>2460</v>
      </c>
    </row>
    <row r="1005" spans="1:3">
      <c r="A1005" t="s">
        <v>628</v>
      </c>
      <c r="B1005" t="s">
        <v>627</v>
      </c>
      <c r="C1005" t="s">
        <v>967</v>
      </c>
    </row>
    <row r="1006" spans="1:3">
      <c r="A1006" t="s">
        <v>2461</v>
      </c>
      <c r="B1006" t="s">
        <v>741</v>
      </c>
      <c r="C1006" t="s">
        <v>2462</v>
      </c>
    </row>
    <row r="1007" spans="1:3">
      <c r="A1007" t="s">
        <v>2215</v>
      </c>
      <c r="B1007" t="s">
        <v>2216</v>
      </c>
      <c r="C1007" t="s">
        <v>2217</v>
      </c>
    </row>
    <row r="1008" spans="1:3">
      <c r="A1008" t="s">
        <v>2463</v>
      </c>
      <c r="B1008" t="s">
        <v>2464</v>
      </c>
      <c r="C1008" t="s">
        <v>2465</v>
      </c>
    </row>
    <row r="1009" spans="1:3">
      <c r="A1009" t="s">
        <v>2466</v>
      </c>
      <c r="B1009" t="s">
        <v>742</v>
      </c>
      <c r="C1009" t="s">
        <v>2467</v>
      </c>
    </row>
    <row r="1010" spans="1:3">
      <c r="A1010" t="s">
        <v>2468</v>
      </c>
      <c r="B1010" t="s">
        <v>743</v>
      </c>
      <c r="C1010" t="s">
        <v>2469</v>
      </c>
    </row>
    <row r="1011" spans="1:3">
      <c r="A1011" t="s">
        <v>2470</v>
      </c>
      <c r="B1011" t="s">
        <v>2471</v>
      </c>
      <c r="C1011" t="s">
        <v>2472</v>
      </c>
    </row>
    <row r="1012" spans="1:3">
      <c r="A1012" t="s">
        <v>2473</v>
      </c>
      <c r="B1012" t="s">
        <v>2474</v>
      </c>
      <c r="C1012" t="s">
        <v>2475</v>
      </c>
    </row>
    <row r="1013" spans="1:3">
      <c r="A1013" t="s">
        <v>2476</v>
      </c>
      <c r="B1013" t="s">
        <v>2477</v>
      </c>
      <c r="C1013" t="s">
        <v>2478</v>
      </c>
    </row>
    <row r="1014" spans="1:3">
      <c r="A1014" t="s">
        <v>2479</v>
      </c>
      <c r="B1014" t="s">
        <v>2480</v>
      </c>
      <c r="C1014" t="s">
        <v>2481</v>
      </c>
    </row>
    <row r="1015" spans="1:3">
      <c r="A1015" t="s">
        <v>2482</v>
      </c>
      <c r="B1015" t="s">
        <v>2483</v>
      </c>
      <c r="C1015" t="s">
        <v>2484</v>
      </c>
    </row>
    <row r="1016" spans="1:3">
      <c r="A1016" t="s">
        <v>2485</v>
      </c>
      <c r="B1016" t="s">
        <v>2486</v>
      </c>
      <c r="C1016" t="s">
        <v>2487</v>
      </c>
    </row>
    <row r="1017" spans="1:3">
      <c r="A1017" t="s">
        <v>2488</v>
      </c>
      <c r="B1017" t="s">
        <v>744</v>
      </c>
      <c r="C1017" t="s">
        <v>2489</v>
      </c>
    </row>
  </sheetData>
  <sheetProtection algorithmName="SHA-512" hashValue="WJefQPfVD9YjWRhFik3A2GDcZ0QDxWP1/8eCUc4Zm5S1jQy7JVy1YRARMAZj1mGFaVBxw/EEemWLyPXzSjvsiQ==" saltValue="GHW/d1it5sx1/lH2cwnmaw=="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tabSelected="1" workbookViewId="0">
      <pane ySplit="5" topLeftCell="A6" activePane="bottomLeft" state="frozen"/>
      <selection pane="bottomLeft"/>
    </sheetView>
  </sheetViews>
  <sheetFormatPr defaultRowHeight="14.4"/>
  <cols>
    <col min="2" max="2" width="101.33203125" customWidth="1"/>
    <col min="3" max="3" width="18" customWidth="1"/>
    <col min="4" max="4" width="35.33203125" style="37"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29" t="str">
        <f>_xlfn.CONCAT("Javni razpis GSD ",RngLetoRazpisa)</f>
        <v>Javni razpis GSD 2026</v>
      </c>
    </row>
    <row r="3" spans="2:9" ht="23.4">
      <c r="B3" s="173"/>
    </row>
    <row r="4" spans="2:9" ht="21">
      <c r="B4" s="174" t="s">
        <v>1343</v>
      </c>
      <c r="C4" s="175"/>
    </row>
    <row r="5" spans="2:9">
      <c r="B5" s="288" t="s">
        <v>1339</v>
      </c>
      <c r="C5" s="289" t="s">
        <v>2520</v>
      </c>
      <c r="D5" s="37" t="s">
        <v>1338</v>
      </c>
    </row>
    <row r="7" spans="2:9" ht="25.2" customHeight="1">
      <c r="B7" s="26" t="s">
        <v>1158</v>
      </c>
      <c r="C7" s="214" t="s">
        <v>1201</v>
      </c>
      <c r="D7" s="215" t="s">
        <v>1183</v>
      </c>
      <c r="E7" s="216" t="s">
        <v>1189</v>
      </c>
      <c r="F7" s="217" t="s">
        <v>1190</v>
      </c>
      <c r="G7" s="217" t="s">
        <v>1191</v>
      </c>
      <c r="H7" s="218" t="s">
        <v>1192</v>
      </c>
      <c r="I7" s="26" t="s">
        <v>1200</v>
      </c>
    </row>
    <row r="8" spans="2:9" ht="25.2" customHeight="1">
      <c r="B8" s="206" t="s">
        <v>1149</v>
      </c>
      <c r="C8" s="45">
        <v>1</v>
      </c>
      <c r="D8" s="57" t="s">
        <v>1159</v>
      </c>
      <c r="E8" s="17" t="s">
        <v>1193</v>
      </c>
      <c r="F8" s="17" t="s">
        <v>1193</v>
      </c>
      <c r="G8" s="17" t="s">
        <v>1193</v>
      </c>
      <c r="H8" s="17" t="s">
        <v>1193</v>
      </c>
      <c r="I8" s="38"/>
    </row>
    <row r="9" spans="2:9" ht="25.2" customHeight="1">
      <c r="B9" s="206" t="s">
        <v>1150</v>
      </c>
      <c r="C9" s="45">
        <v>1</v>
      </c>
      <c r="D9" s="57" t="s">
        <v>1159</v>
      </c>
      <c r="E9" s="17" t="s">
        <v>1193</v>
      </c>
      <c r="F9" s="17" t="s">
        <v>1193</v>
      </c>
      <c r="G9" s="17" t="s">
        <v>1193</v>
      </c>
      <c r="H9" s="17" t="s">
        <v>1193</v>
      </c>
      <c r="I9" s="38"/>
    </row>
    <row r="10" spans="2:9" ht="25.2" customHeight="1">
      <c r="B10" s="206" t="s">
        <v>1151</v>
      </c>
      <c r="C10" s="45">
        <v>1</v>
      </c>
      <c r="D10" s="57" t="s">
        <v>1159</v>
      </c>
      <c r="E10" s="17" t="s">
        <v>1193</v>
      </c>
      <c r="F10" s="17" t="s">
        <v>1193</v>
      </c>
      <c r="G10" s="17" t="s">
        <v>1193</v>
      </c>
      <c r="H10" s="17" t="s">
        <v>1193</v>
      </c>
      <c r="I10" s="38"/>
    </row>
    <row r="11" spans="2:9" ht="25.2" customHeight="1">
      <c r="B11" s="206" t="s">
        <v>2518</v>
      </c>
      <c r="C11" s="45">
        <v>1</v>
      </c>
      <c r="D11" s="57" t="s">
        <v>1159</v>
      </c>
      <c r="E11" s="17" t="s">
        <v>1193</v>
      </c>
      <c r="F11" s="17" t="s">
        <v>1193</v>
      </c>
      <c r="G11" s="17" t="s">
        <v>1193</v>
      </c>
      <c r="H11" s="17" t="s">
        <v>1193</v>
      </c>
      <c r="I11" s="38"/>
    </row>
    <row r="12" spans="2:9" ht="25.2" customHeight="1">
      <c r="B12" s="206" t="s">
        <v>1152</v>
      </c>
      <c r="C12" s="45">
        <v>1</v>
      </c>
      <c r="D12" s="57" t="s">
        <v>1159</v>
      </c>
      <c r="E12" s="17" t="s">
        <v>1193</v>
      </c>
      <c r="F12" s="17" t="s">
        <v>1193</v>
      </c>
      <c r="G12" s="17" t="s">
        <v>1193</v>
      </c>
      <c r="H12" s="17" t="s">
        <v>1193</v>
      </c>
      <c r="I12" s="38"/>
    </row>
    <row r="13" spans="2:9" ht="25.2" customHeight="1">
      <c r="B13" s="206" t="s">
        <v>1153</v>
      </c>
      <c r="C13" s="45">
        <v>1</v>
      </c>
      <c r="D13" s="57" t="s">
        <v>1159</v>
      </c>
      <c r="E13" s="17" t="s">
        <v>1193</v>
      </c>
      <c r="F13" s="17" t="s">
        <v>1193</v>
      </c>
      <c r="G13" s="17" t="s">
        <v>1193</v>
      </c>
      <c r="H13" s="17" t="s">
        <v>1193</v>
      </c>
      <c r="I13" s="38"/>
    </row>
    <row r="14" spans="2:9" ht="25.2" customHeight="1">
      <c r="B14" s="206" t="s">
        <v>1154</v>
      </c>
      <c r="C14" s="45">
        <v>1</v>
      </c>
      <c r="D14" s="57" t="s">
        <v>1159</v>
      </c>
      <c r="E14" s="17" t="s">
        <v>1193</v>
      </c>
      <c r="F14" s="17" t="s">
        <v>1193</v>
      </c>
      <c r="G14" s="17" t="s">
        <v>1193</v>
      </c>
      <c r="H14" s="17" t="s">
        <v>1193</v>
      </c>
      <c r="I14" s="38"/>
    </row>
    <row r="15" spans="2:9" ht="25.2" customHeight="1">
      <c r="B15" s="206" t="s">
        <v>1155</v>
      </c>
      <c r="C15" s="45">
        <f>IF($B$4&lt;&gt;Šifranti!$B$4,1,-1)</f>
        <v>-1</v>
      </c>
      <c r="D15" s="57" t="s">
        <v>1159</v>
      </c>
      <c r="E15" s="17"/>
      <c r="F15" s="17" t="s">
        <v>1193</v>
      </c>
      <c r="G15" s="17" t="s">
        <v>1193</v>
      </c>
      <c r="H15" s="17" t="s">
        <v>1193</v>
      </c>
      <c r="I15" s="50"/>
    </row>
    <row r="16" spans="2:9" ht="25.2" customHeight="1">
      <c r="B16" s="206" t="s">
        <v>2519</v>
      </c>
      <c r="C16" s="45">
        <v>1</v>
      </c>
      <c r="D16" s="57" t="s">
        <v>1159</v>
      </c>
      <c r="E16" s="17" t="s">
        <v>1193</v>
      </c>
      <c r="F16" s="17" t="s">
        <v>1193</v>
      </c>
      <c r="G16" s="17" t="s">
        <v>1193</v>
      </c>
      <c r="H16" s="17" t="s">
        <v>1193</v>
      </c>
      <c r="I16" s="38"/>
    </row>
    <row r="17" spans="2:9" ht="25.2" customHeight="1">
      <c r="B17" s="206" t="s">
        <v>1156</v>
      </c>
      <c r="C17" s="45">
        <v>0</v>
      </c>
      <c r="D17" s="57" t="s">
        <v>1159</v>
      </c>
      <c r="E17" s="17" t="s">
        <v>1193</v>
      </c>
      <c r="F17" s="17" t="s">
        <v>1193</v>
      </c>
      <c r="G17" s="17" t="s">
        <v>1193</v>
      </c>
      <c r="H17" s="17" t="s">
        <v>1193</v>
      </c>
      <c r="I17" s="39"/>
    </row>
    <row r="18" spans="2:9" ht="25.2" customHeight="1">
      <c r="B18" s="206" t="s">
        <v>1032</v>
      </c>
      <c r="C18" s="45">
        <v>1</v>
      </c>
      <c r="D18" s="57" t="s">
        <v>1159</v>
      </c>
      <c r="E18" s="17" t="s">
        <v>1193</v>
      </c>
      <c r="F18" s="17" t="s">
        <v>1193</v>
      </c>
      <c r="G18" s="17" t="s">
        <v>1193</v>
      </c>
      <c r="H18" s="17" t="s">
        <v>1193</v>
      </c>
      <c r="I18" s="38"/>
    </row>
    <row r="19" spans="2:9" ht="25.2" customHeight="1">
      <c r="B19" s="206" t="s">
        <v>1157</v>
      </c>
      <c r="C19" s="45">
        <f>IF($B$4=Šifranti!$B$4,1,-1)</f>
        <v>1</v>
      </c>
      <c r="D19" s="57" t="s">
        <v>1159</v>
      </c>
      <c r="E19" s="17" t="s">
        <v>1193</v>
      </c>
      <c r="F19" s="17"/>
      <c r="G19" s="17"/>
      <c r="H19" s="17"/>
      <c r="I19" s="40"/>
    </row>
    <row r="20" spans="2:9" ht="25.2" customHeight="1">
      <c r="B20" s="206" t="s">
        <v>1230</v>
      </c>
      <c r="C20" s="45">
        <f>IF($B$4=Šifranti!$B$4,1,-1)</f>
        <v>1</v>
      </c>
      <c r="D20" s="57" t="s">
        <v>1159</v>
      </c>
      <c r="E20" s="17" t="s">
        <v>1193</v>
      </c>
      <c r="F20" s="17"/>
      <c r="G20" s="17"/>
      <c r="H20" s="17"/>
      <c r="I20" s="40"/>
    </row>
    <row r="21" spans="2:9" ht="25.2" customHeight="1">
      <c r="B21" s="206" t="s">
        <v>1112</v>
      </c>
      <c r="C21" s="45">
        <f>IF($B$4=Šifranti!$B$4,1,-1)</f>
        <v>1</v>
      </c>
      <c r="D21" s="57" t="s">
        <v>1159</v>
      </c>
      <c r="E21" s="17" t="s">
        <v>1193</v>
      </c>
      <c r="F21" s="17"/>
      <c r="G21" s="17"/>
      <c r="H21" s="17"/>
      <c r="I21" s="40"/>
    </row>
    <row r="22" spans="2:9" ht="25.2" customHeight="1">
      <c r="B22" s="206" t="s">
        <v>1128</v>
      </c>
      <c r="C22" s="45">
        <f>IF($B$4=Šifranti!$B$4,1,-1)</f>
        <v>1</v>
      </c>
      <c r="D22" s="57" t="s">
        <v>1159</v>
      </c>
      <c r="E22" s="17" t="s">
        <v>1193</v>
      </c>
      <c r="F22" s="17"/>
      <c r="G22" s="17"/>
      <c r="H22" s="17"/>
      <c r="I22" s="40"/>
    </row>
    <row r="23" spans="2:9" ht="25.2" hidden="1" customHeight="1">
      <c r="B23" s="206" t="s">
        <v>1231</v>
      </c>
      <c r="C23" s="45">
        <f>IF($B$4=Šifranti!$B$7,1,-1)</f>
        <v>-1</v>
      </c>
      <c r="D23" s="57" t="s">
        <v>1159</v>
      </c>
      <c r="E23" s="17"/>
      <c r="F23" s="17"/>
      <c r="G23" s="17"/>
      <c r="H23" s="17" t="s">
        <v>1193</v>
      </c>
      <c r="I23" s="41"/>
    </row>
    <row r="24" spans="2:9" ht="25.2" customHeight="1">
      <c r="B24" s="207" t="s">
        <v>1204</v>
      </c>
      <c r="C24" s="81">
        <f>IF(B4=Šifranti!B4,0,-1)</f>
        <v>0</v>
      </c>
      <c r="D24" s="57"/>
      <c r="E24" s="17" t="s">
        <v>1193</v>
      </c>
      <c r="F24" s="17"/>
      <c r="G24" s="17"/>
      <c r="H24" s="17"/>
      <c r="I24" s="82"/>
    </row>
    <row r="25" spans="2:9" ht="25.2" customHeight="1">
      <c r="B25" s="208" t="s">
        <v>1232</v>
      </c>
      <c r="C25" s="83">
        <f>IF(B4=Šifranti!B5,0,-1)</f>
        <v>-1</v>
      </c>
      <c r="D25" s="57"/>
      <c r="F25" s="17" t="s">
        <v>1193</v>
      </c>
      <c r="G25" s="17"/>
      <c r="H25" s="17"/>
      <c r="I25" s="84"/>
    </row>
    <row r="26" spans="2:9" ht="25.2" customHeight="1">
      <c r="B26" s="208" t="s">
        <v>1205</v>
      </c>
      <c r="C26" s="83">
        <f>IF(B4=Šifranti!B6,0,-1)</f>
        <v>-1</v>
      </c>
      <c r="D26" s="57"/>
      <c r="F26" s="17"/>
      <c r="G26" s="17" t="s">
        <v>1193</v>
      </c>
      <c r="H26" s="17"/>
      <c r="I26" s="84"/>
    </row>
    <row r="27" spans="2:9" ht="25.2" hidden="1" customHeight="1">
      <c r="B27" s="206" t="s">
        <v>1203</v>
      </c>
      <c r="C27" s="45">
        <f>IF(B4=Šifranti!B7,0,-1)</f>
        <v>-1</v>
      </c>
      <c r="D27" s="57"/>
      <c r="F27" s="17"/>
      <c r="G27" s="17"/>
      <c r="H27" s="17" t="s">
        <v>1193</v>
      </c>
      <c r="I27" s="17"/>
    </row>
    <row r="28" spans="2:9" ht="14.25" customHeight="1"/>
    <row r="29" spans="2:9">
      <c r="B29" s="3"/>
    </row>
    <row r="31" spans="2:9" ht="21">
      <c r="B31" s="171" t="str">
        <f>IF(ISBLANK(RngDatumVloge),"",_xlfn.CONCAT("Datum vloge: ",TEXT(RngDatumVloge,"dd.mm.yyyy")))</f>
        <v/>
      </c>
    </row>
    <row r="32" spans="2:9" ht="21">
      <c r="B32" s="172" t="str">
        <f>IF(ISBLANK(RngNazivUprav),"",_xlfn.CONCAT("Naziv podjetja: ",TEXT(RngNazivUprav,"dd.mm.yyyy")))</f>
        <v/>
      </c>
    </row>
    <row r="33" spans="3:3">
      <c r="C33" s="170"/>
    </row>
  </sheetData>
  <sheetProtection algorithmName="SHA-512" hashValue="ToO7MFfXaIbgL+znL9KzA5uSN/Eejtkdo40TV0PKWKoNQ4JuWWiRZe7qpdW/4KY4A7LnXHCOiZnpDmF+m4e4Ow==" saltValue="wIt8I5xbqzgm9z/Q3M/KoQ=="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workbookViewId="0">
      <pane ySplit="7" topLeftCell="A9" activePane="bottomLeft" state="frozen"/>
      <selection activeCell="B37" sqref="B37"/>
      <selection pane="bottomLeft" activeCell="D18" sqref="D18"/>
    </sheetView>
  </sheetViews>
  <sheetFormatPr defaultColWidth="9.109375" defaultRowHeight="14.4"/>
  <cols>
    <col min="2" max="2" width="4" style="17" bestFit="1" customWidth="1"/>
    <col min="3" max="3" width="69.44140625" bestFit="1" customWidth="1"/>
    <col min="4" max="4" width="75.33203125" customWidth="1"/>
  </cols>
  <sheetData>
    <row r="2" spans="2:4" ht="46.8">
      <c r="C2" s="230" t="str">
        <f>Kazalo!B4</f>
        <v>Obrazec 1: Vloga za finančne spodbude iz sredstev GSD - Linija investicije</v>
      </c>
      <c r="D2" s="291" t="str">
        <f>Kazalo!B2</f>
        <v>Javni razpis GSD 2026</v>
      </c>
    </row>
    <row r="3" spans="2:4" ht="23.4">
      <c r="C3" s="176"/>
      <c r="D3" s="177"/>
    </row>
    <row r="4" spans="2:4">
      <c r="C4" s="3"/>
    </row>
    <row r="5" spans="2:4" s="26" customFormat="1" ht="21">
      <c r="B5" s="25"/>
      <c r="C5" s="178" t="s">
        <v>1083</v>
      </c>
      <c r="D5" s="58"/>
    </row>
    <row r="7" spans="2:4" ht="23.4">
      <c r="C7" s="347" t="s">
        <v>977</v>
      </c>
      <c r="D7" s="348"/>
    </row>
    <row r="8" spans="2:4" ht="23.4" customHeight="1"/>
    <row r="9" spans="2:4" s="196" customFormat="1" ht="25.2" customHeight="1">
      <c r="B9" s="193" t="s">
        <v>7</v>
      </c>
      <c r="C9" s="194" t="s">
        <v>978</v>
      </c>
      <c r="D9" s="195" t="s">
        <v>8</v>
      </c>
    </row>
    <row r="10" spans="2:4" ht="25.2" customHeight="1">
      <c r="B10" s="149">
        <v>1</v>
      </c>
      <c r="C10" s="85" t="s">
        <v>1038</v>
      </c>
      <c r="D10" s="89"/>
    </row>
    <row r="11" spans="2:4" ht="33" customHeight="1">
      <c r="B11" s="149">
        <v>2</v>
      </c>
      <c r="C11" s="85" t="s">
        <v>1084</v>
      </c>
      <c r="D11" s="89"/>
    </row>
    <row r="12" spans="2:4" ht="25.2" customHeight="1">
      <c r="B12" s="149">
        <v>3</v>
      </c>
      <c r="C12" s="85" t="s">
        <v>1322</v>
      </c>
      <c r="D12" s="89"/>
    </row>
    <row r="13" spans="2:4" ht="25.2" customHeight="1">
      <c r="B13" s="149">
        <v>4</v>
      </c>
      <c r="C13" s="85" t="s">
        <v>1383</v>
      </c>
      <c r="D13" s="89"/>
    </row>
    <row r="14" spans="2:4" ht="36" customHeight="1">
      <c r="B14" s="149">
        <v>5</v>
      </c>
      <c r="C14" s="86" t="s">
        <v>1388</v>
      </c>
      <c r="D14" s="89"/>
    </row>
    <row r="15" spans="2:4" ht="25.2" customHeight="1">
      <c r="B15" s="149">
        <v>6</v>
      </c>
      <c r="C15" s="86" t="s">
        <v>1172</v>
      </c>
      <c r="D15" s="89"/>
    </row>
    <row r="16" spans="2:4" s="7" customFormat="1" ht="25.2" customHeight="1">
      <c r="B16" s="150">
        <v>7</v>
      </c>
      <c r="C16" s="87" t="s">
        <v>1173</v>
      </c>
      <c r="D16" s="180"/>
    </row>
    <row r="17" spans="2:4" ht="25.2" customHeight="1">
      <c r="B17" s="149">
        <v>8</v>
      </c>
      <c r="C17" s="85" t="s">
        <v>4</v>
      </c>
      <c r="D17" s="90"/>
    </row>
    <row r="18" spans="2:4" ht="25.2" customHeight="1">
      <c r="B18" s="149">
        <v>9</v>
      </c>
      <c r="C18" s="85" t="s">
        <v>1402</v>
      </c>
      <c r="D18" s="89"/>
    </row>
    <row r="19" spans="2:4" ht="25.2" customHeight="1">
      <c r="B19" s="149">
        <v>10</v>
      </c>
      <c r="C19" s="85" t="s">
        <v>5</v>
      </c>
      <c r="D19" s="90"/>
    </row>
    <row r="20" spans="2:4" ht="25.2" customHeight="1">
      <c r="B20" s="149">
        <v>11</v>
      </c>
      <c r="C20" s="85" t="s">
        <v>0</v>
      </c>
      <c r="D20" s="91"/>
    </row>
    <row r="21" spans="2:4" ht="25.2" customHeight="1">
      <c r="B21" s="149">
        <v>12</v>
      </c>
      <c r="C21" s="85" t="s">
        <v>1</v>
      </c>
      <c r="D21" s="90"/>
    </row>
    <row r="22" spans="2:4" ht="25.2" customHeight="1">
      <c r="B22" s="149">
        <v>13</v>
      </c>
      <c r="C22" s="85" t="s">
        <v>2</v>
      </c>
      <c r="D22" s="90"/>
    </row>
    <row r="23" spans="2:4" ht="25.2" customHeight="1">
      <c r="B23" s="149">
        <v>14</v>
      </c>
      <c r="C23" s="85" t="s">
        <v>9</v>
      </c>
      <c r="D23" s="92"/>
    </row>
    <row r="24" spans="2:4" ht="25.2" customHeight="1">
      <c r="B24" s="149">
        <v>15</v>
      </c>
      <c r="C24" s="85" t="s">
        <v>3</v>
      </c>
      <c r="D24" s="92"/>
    </row>
    <row r="25" spans="2:4" ht="33" customHeight="1">
      <c r="B25" s="149">
        <v>16</v>
      </c>
      <c r="C25" s="85" t="s">
        <v>2490</v>
      </c>
      <c r="D25" s="89"/>
    </row>
    <row r="26" spans="2:4" ht="25.2" customHeight="1">
      <c r="B26" s="149">
        <v>17</v>
      </c>
      <c r="C26" s="85" t="s">
        <v>1387</v>
      </c>
      <c r="D26" s="89"/>
    </row>
    <row r="27" spans="2:4" ht="25.2" customHeight="1">
      <c r="B27" s="149">
        <v>18</v>
      </c>
      <c r="C27" s="85" t="s">
        <v>1378</v>
      </c>
      <c r="D27" s="89"/>
    </row>
    <row r="28" spans="2:4" ht="25.2" customHeight="1">
      <c r="B28" s="149">
        <v>19</v>
      </c>
      <c r="C28" s="85" t="s">
        <v>2557</v>
      </c>
      <c r="D28" s="89"/>
    </row>
    <row r="29" spans="2:4" ht="25.2" customHeight="1">
      <c r="B29" s="149">
        <v>20</v>
      </c>
      <c r="C29" s="85" t="s">
        <v>1340</v>
      </c>
      <c r="D29" s="89"/>
    </row>
    <row r="30" spans="2:4" ht="25.2" customHeight="1">
      <c r="B30" s="149">
        <v>21</v>
      </c>
      <c r="C30" s="85" t="s">
        <v>1323</v>
      </c>
      <c r="D30" s="89"/>
    </row>
    <row r="31" spans="2:4" ht="36" customHeight="1">
      <c r="B31" s="345">
        <v>22</v>
      </c>
      <c r="C31" s="88" t="s">
        <v>6</v>
      </c>
      <c r="D31" s="346"/>
    </row>
    <row r="33" spans="3:3">
      <c r="C33" s="46" t="s">
        <v>1202</v>
      </c>
    </row>
  </sheetData>
  <sheetProtection algorithmName="SHA-512" hashValue="xbqB4rQqUoR9wD1Z//ts1iAT4l8jVH/pgoDb7ZaUAF7s/NhzRtbmqojXbGM+xu/4VZOZM+16lDU7XlHiy+08xg==" saltValue="Oauhesy7sx1m+lNHyXPZ1g==" spinCount="100000" sheet="1" objects="1" scenarios="1"/>
  <mergeCells count="1">
    <mergeCell ref="C7:D7"/>
  </mergeCells>
  <phoneticPr fontId="4" type="noConversion"/>
  <dataValidations count="4">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 type="list" allowBlank="1" showInputMessage="1" showErrorMessage="1" sqref="D28" xr:uid="{B9CE097B-330B-43D8-8D81-00F770985CB5}">
      <mc:AlternateContent xmlns:x12ac="http://schemas.microsoft.com/office/spreadsheetml/2011/1/ac" xmlns:mc="http://schemas.openxmlformats.org/markup-compatibility/2006">
        <mc:Choice Requires="x12ac">
          <x12ac:list>NLB d.d.,DH d.d.,"LON d.d.,Kranj"</x12ac:list>
        </mc:Choice>
        <mc:Fallback>
          <formula1>"NLB d.d.,DH d.d.,LON d.d.,Kranj"</formula1>
        </mc:Fallback>
      </mc:AlternateContent>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8" activePane="bottomLeft" state="frozen"/>
      <selection pane="bottomLeft" activeCell="C13" sqref="C13"/>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47" t="s">
        <v>986</v>
      </c>
      <c r="C2" s="347"/>
      <c r="D2" s="347"/>
      <c r="E2" s="347"/>
      <c r="F2" s="347"/>
      <c r="G2" s="347"/>
      <c r="H2" s="347"/>
      <c r="I2" s="347"/>
      <c r="J2" s="347"/>
    </row>
    <row r="4" spans="2:10" ht="18">
      <c r="B4" s="42" t="s">
        <v>987</v>
      </c>
      <c r="G4" s="278"/>
    </row>
    <row r="6" spans="2:10" ht="18">
      <c r="D6" s="93">
        <f>C12*RngPosojiloOdstotek</f>
        <v>0</v>
      </c>
      <c r="E6" s="26" t="s">
        <v>988</v>
      </c>
      <c r="F6" t="s">
        <v>990</v>
      </c>
      <c r="G6" s="94">
        <v>0</v>
      </c>
      <c r="I6" s="26" t="s">
        <v>1085</v>
      </c>
    </row>
    <row r="11" spans="2:10" ht="25.2" customHeight="1">
      <c r="B11" s="151" t="s">
        <v>991</v>
      </c>
      <c r="C11" s="151" t="s">
        <v>1403</v>
      </c>
    </row>
    <row r="12" spans="2:10" ht="25.2" customHeight="1">
      <c r="B12" s="98" t="s">
        <v>992</v>
      </c>
      <c r="C12" s="181"/>
    </row>
    <row r="13" spans="2:10" ht="25.2" customHeight="1">
      <c r="B13" s="98" t="s">
        <v>1381</v>
      </c>
      <c r="C13" s="182"/>
    </row>
    <row r="14" spans="2:10" ht="25.2" customHeight="1">
      <c r="B14" s="98" t="s">
        <v>1235</v>
      </c>
      <c r="C14" s="182"/>
    </row>
    <row r="15" spans="2:10" ht="25.2" customHeight="1">
      <c r="B15" s="98" t="s">
        <v>993</v>
      </c>
      <c r="C15" s="182"/>
    </row>
    <row r="16" spans="2:10" ht="25.2" customHeight="1">
      <c r="B16" s="98" t="s">
        <v>1382</v>
      </c>
      <c r="C16" s="182"/>
    </row>
    <row r="17" spans="2:3" ht="25.2" customHeight="1">
      <c r="B17" s="98" t="s">
        <v>1351</v>
      </c>
      <c r="C17" s="232" t="str">
        <f ca="1">TEXT(rngObrestnaMera,"0,00%")</f>
        <v>Izberi banko in tip obrestne mere.</v>
      </c>
    </row>
    <row r="18" spans="2:3" ht="25.2" customHeight="1">
      <c r="B18" s="98" t="s">
        <v>1223</v>
      </c>
      <c r="C18" s="183"/>
    </row>
    <row r="19" spans="2:3" ht="25.2" customHeight="1">
      <c r="B19" s="98" t="s">
        <v>1222</v>
      </c>
      <c r="C19" s="183"/>
    </row>
    <row r="20" spans="2:3" ht="267.60000000000002" customHeight="1">
      <c r="B20" s="152" t="s">
        <v>1089</v>
      </c>
      <c r="C20" s="303"/>
    </row>
    <row r="22" spans="2:3">
      <c r="B22" s="46" t="s">
        <v>1202</v>
      </c>
    </row>
    <row r="24" spans="2:3" hidden="1">
      <c r="B24" t="b">
        <v>0</v>
      </c>
    </row>
  </sheetData>
  <sheetProtection algorithmName="SHA-512" hashValue="xjVLsDrHb0o97+bo6Yl5NFtzz/4mPs01IDep6j1YBmfdbxV8CGZmZubgaVp/oZwmthPLWh2refgO9n7VXLW95A==" saltValue="J1B56OyyywesWRitOAmW5A=="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5" r:id="rId5" name="CheckBox1">
          <controlPr defaultSize="0" autoLine="0" autoPict="0" linkedCell="G6" r:id="rId6">
            <anchor moveWithCells="1">
              <from>
                <xdr:col>1</xdr:col>
                <xdr:colOff>121920</xdr:colOff>
                <xdr:row>4</xdr:row>
                <xdr:rowOff>175260</xdr:rowOff>
              </from>
              <to>
                <xdr:col>1</xdr:col>
                <xdr:colOff>2667000</xdr:colOff>
                <xdr:row>6</xdr:row>
                <xdr:rowOff>22860</xdr:rowOff>
              </to>
            </anchor>
          </controlPr>
        </control>
      </mc:Choice>
      <mc:Fallback>
        <control shapeId="6145" r:id="rId5" name="CheckBox1"/>
      </mc:Fallback>
    </mc:AlternateContent>
    <mc:AlternateContent xmlns:mc="http://schemas.openxmlformats.org/markup-compatibility/2006">
      <mc:Choice Requires="x14">
        <control shapeId="6147" r:id="rId7" name="CheckBox2">
          <controlPr defaultSize="0" autoLine="0" autoPict="0" r:id="rId8">
            <anchor moveWithCells="1">
              <from>
                <xdr:col>1</xdr:col>
                <xdr:colOff>106680</xdr:colOff>
                <xdr:row>6</xdr:row>
                <xdr:rowOff>144780</xdr:rowOff>
              </from>
              <to>
                <xdr:col>2</xdr:col>
                <xdr:colOff>2423160</xdr:colOff>
                <xdr:row>8</xdr:row>
                <xdr:rowOff>38100</xdr:rowOff>
              </to>
            </anchor>
          </controlPr>
        </control>
      </mc:Choice>
      <mc:Fallback>
        <control shapeId="6147" r:id="rId7" name="CheckBox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G10" sqref="G10"/>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26" customFormat="1" ht="18"/>
    <row r="2" spans="2:9" ht="23.4">
      <c r="B2" s="347" t="s">
        <v>1130</v>
      </c>
      <c r="C2" s="347"/>
      <c r="D2" s="347"/>
      <c r="E2" s="347"/>
      <c r="F2" s="347"/>
      <c r="G2" s="347"/>
    </row>
    <row r="4" spans="2:9" ht="18">
      <c r="C4" s="349" t="s">
        <v>1070</v>
      </c>
      <c r="D4" s="349"/>
      <c r="E4" s="47"/>
    </row>
    <row r="5" spans="2:9">
      <c r="D5" s="8"/>
      <c r="E5" s="8"/>
    </row>
    <row r="6" spans="2:9" ht="72">
      <c r="B6" s="209" t="s">
        <v>7</v>
      </c>
      <c r="C6" s="168" t="s">
        <v>1121</v>
      </c>
      <c r="D6" s="168" t="s">
        <v>1369</v>
      </c>
      <c r="E6" s="168" t="s">
        <v>2532</v>
      </c>
      <c r="F6" s="168" t="s">
        <v>1379</v>
      </c>
      <c r="G6" s="169" t="s">
        <v>1207</v>
      </c>
      <c r="H6" s="168" t="s">
        <v>1247</v>
      </c>
      <c r="I6" s="168" t="s">
        <v>1248</v>
      </c>
    </row>
    <row r="7" spans="2:9" ht="34.950000000000003" customHeight="1">
      <c r="B7" s="96">
        <v>1</v>
      </c>
      <c r="C7" s="100" t="s">
        <v>994</v>
      </c>
      <c r="D7" s="97"/>
      <c r="E7" s="234"/>
      <c r="F7" s="67"/>
      <c r="G7" s="235"/>
    </row>
    <row r="8" spans="2:9" ht="34.200000000000003" customHeight="1">
      <c r="B8" s="96">
        <v>2</v>
      </c>
      <c r="C8" s="100" t="s">
        <v>1421</v>
      </c>
      <c r="D8" s="97"/>
      <c r="E8" s="67"/>
      <c r="F8" s="67"/>
      <c r="G8" s="71"/>
      <c r="H8" s="261"/>
      <c r="I8" s="261"/>
    </row>
    <row r="9" spans="2:9" ht="34.200000000000003" customHeight="1">
      <c r="B9" s="96">
        <v>3</v>
      </c>
      <c r="C9" s="101" t="s">
        <v>1420</v>
      </c>
      <c r="D9" s="97"/>
      <c r="E9" s="67"/>
      <c r="F9" s="67"/>
      <c r="G9" s="71"/>
      <c r="H9" s="261"/>
      <c r="I9" s="261"/>
    </row>
    <row r="10" spans="2:9" ht="34.200000000000003" customHeight="1">
      <c r="B10" s="96">
        <v>4</v>
      </c>
      <c r="C10" s="101" t="s">
        <v>1404</v>
      </c>
      <c r="D10" s="97"/>
      <c r="E10" s="67"/>
      <c r="F10" s="67"/>
      <c r="G10" s="71"/>
      <c r="H10" s="261"/>
      <c r="I10" s="261"/>
    </row>
    <row r="11" spans="2:9" ht="33" customHeight="1">
      <c r="B11" s="96">
        <v>5</v>
      </c>
      <c r="C11" s="101" t="s">
        <v>995</v>
      </c>
      <c r="D11" s="97"/>
      <c r="E11" s="67"/>
      <c r="F11" s="67"/>
      <c r="G11" s="71"/>
      <c r="H11" s="261"/>
      <c r="I11" s="261"/>
    </row>
    <row r="12" spans="2:9" ht="34.200000000000003" customHeight="1">
      <c r="B12" s="96">
        <v>6</v>
      </c>
      <c r="C12" s="101" t="s">
        <v>996</v>
      </c>
      <c r="D12" s="97"/>
      <c r="E12" s="67"/>
      <c r="F12" s="67"/>
      <c r="G12" s="71"/>
      <c r="H12" s="261"/>
      <c r="I12" s="261"/>
    </row>
    <row r="13" spans="2:9" ht="34.950000000000003" customHeight="1">
      <c r="B13" s="96">
        <v>7</v>
      </c>
      <c r="C13" s="101" t="s">
        <v>997</v>
      </c>
      <c r="D13" s="97"/>
      <c r="E13" s="67"/>
      <c r="F13" s="67"/>
      <c r="G13" s="71"/>
      <c r="H13" s="261"/>
      <c r="I13" s="261"/>
    </row>
    <row r="14" spans="2:9" ht="43.95" customHeight="1">
      <c r="B14" s="96">
        <v>8</v>
      </c>
      <c r="C14" s="101" t="s">
        <v>998</v>
      </c>
      <c r="D14" s="97"/>
      <c r="E14" s="67"/>
      <c r="F14" s="67"/>
      <c r="G14" s="71"/>
      <c r="H14" s="261"/>
      <c r="I14" s="261"/>
    </row>
    <row r="15" spans="2:9" ht="36" customHeight="1">
      <c r="B15" s="96">
        <v>9</v>
      </c>
      <c r="C15" s="102" t="s">
        <v>1034</v>
      </c>
      <c r="D15" s="97"/>
      <c r="E15" s="236"/>
      <c r="F15" s="236"/>
      <c r="G15" s="74"/>
    </row>
    <row r="17" spans="2:7">
      <c r="C17" s="8" t="s">
        <v>1122</v>
      </c>
    </row>
    <row r="18" spans="2:7" ht="12" customHeight="1"/>
    <row r="19" spans="2:7">
      <c r="B19" s="24"/>
      <c r="C19" s="24"/>
      <c r="D19" s="24"/>
      <c r="E19" s="24"/>
      <c r="F19" s="24"/>
      <c r="G19" s="24"/>
    </row>
    <row r="20" spans="2:7">
      <c r="C20" s="46" t="s">
        <v>1202</v>
      </c>
    </row>
  </sheetData>
  <sheetProtection algorithmName="SHA-512" hashValue="Pj9Mox8kh12O2DpnPROU2a3pulBZLHWUppJZ7YMPnNGrf93+DMut99YbfRLb3vz2v/Jx5kG6oOiWMmanIfZmug==" saltValue="OJn+N7l+vcaVYoere9nhJg=="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C15" sqref="C15"/>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28" customFormat="1" ht="23.4"/>
    <row r="2" spans="2:8" ht="23.4">
      <c r="B2" s="350" t="s">
        <v>1422</v>
      </c>
      <c r="C2" s="350"/>
      <c r="D2" s="350"/>
      <c r="E2" s="350"/>
      <c r="F2" s="350"/>
      <c r="G2" s="350"/>
      <c r="H2" s="350"/>
    </row>
    <row r="4" spans="2:8" ht="18">
      <c r="B4" s="79" t="str">
        <f>IF(ISBLANK(RngDatumVloge),"Izpolnite najprej datum vloge na zavihku Splošno",CONCATENATE("PODATKI O ZADOLŽENOSTI"," (stanje na dan ",TEXT(DATE(YEAR(RngDatumVloge)-1,12,31),"dd.mm.yyyy"),")"))</f>
        <v>Izpolnite najprej datum vloge na zavihku Splošno</v>
      </c>
      <c r="C4" s="26"/>
      <c r="D4" s="26"/>
      <c r="E4" s="26"/>
      <c r="F4" s="26"/>
      <c r="G4" s="26"/>
      <c r="H4" s="26"/>
    </row>
    <row r="5" spans="2:8" ht="18">
      <c r="B5" s="26"/>
      <c r="C5" s="26"/>
      <c r="D5" s="26"/>
      <c r="E5" s="26"/>
      <c r="F5" s="26"/>
      <c r="G5" s="26"/>
      <c r="H5" s="26"/>
    </row>
    <row r="6" spans="2:8" ht="90">
      <c r="B6" s="167" t="s">
        <v>2517</v>
      </c>
      <c r="C6" s="168" t="s">
        <v>1086</v>
      </c>
      <c r="D6" s="168" t="s">
        <v>1380</v>
      </c>
      <c r="E6" s="168" t="s">
        <v>1087</v>
      </c>
      <c r="F6" s="168" t="s">
        <v>984</v>
      </c>
      <c r="G6" s="168" t="s">
        <v>1088</v>
      </c>
      <c r="H6" s="168" t="s">
        <v>1033</v>
      </c>
    </row>
    <row r="7" spans="2:8" ht="28.2" customHeight="1">
      <c r="B7" s="295"/>
      <c r="C7" s="103"/>
      <c r="D7" s="97"/>
      <c r="E7" s="184"/>
      <c r="F7" s="104"/>
      <c r="G7" s="290"/>
      <c r="H7" s="304"/>
    </row>
    <row r="8" spans="2:8" ht="28.2" customHeight="1">
      <c r="B8" s="295"/>
      <c r="C8" s="103"/>
      <c r="D8" s="97"/>
      <c r="E8" s="184"/>
      <c r="F8" s="104"/>
      <c r="G8" s="290"/>
      <c r="H8" s="304"/>
    </row>
    <row r="9" spans="2:8" ht="28.2" customHeight="1">
      <c r="B9" s="295"/>
      <c r="C9" s="103"/>
      <c r="D9" s="97"/>
      <c r="E9" s="184"/>
      <c r="F9" s="104"/>
      <c r="G9" s="290"/>
      <c r="H9" s="304"/>
    </row>
    <row r="10" spans="2:8" ht="28.2" customHeight="1">
      <c r="B10" s="296"/>
      <c r="C10" s="105"/>
      <c r="D10" s="97"/>
      <c r="E10" s="185"/>
      <c r="F10" s="104"/>
      <c r="G10" s="290"/>
      <c r="H10" s="304"/>
    </row>
    <row r="11" spans="2:8" ht="18">
      <c r="B11" s="26"/>
      <c r="C11" s="26"/>
      <c r="D11" s="26"/>
      <c r="E11" s="26"/>
      <c r="F11" s="26"/>
      <c r="G11" s="26"/>
      <c r="H11" s="26"/>
    </row>
    <row r="12" spans="2:8" ht="18">
      <c r="B12" s="79" t="str">
        <f>IF(ISBLANK(RngDatumVloge),"Izpolnite najprej datum vloge na zavihku Splošno",CONCATENATE("PODATKI O ZADOLŽENOSTI"," (stanje na dan ",TEXT(RngDatumVloge,"dd.mm.yyyy"),")"))</f>
        <v>Izpolnite najprej datum vloge na zavihku Splošno</v>
      </c>
      <c r="C12" s="26"/>
      <c r="D12" s="26"/>
      <c r="E12" s="26"/>
      <c r="F12" s="26"/>
      <c r="G12" s="26"/>
      <c r="H12" s="26"/>
    </row>
    <row r="13" spans="2:8" ht="18">
      <c r="B13" s="26"/>
      <c r="C13" s="26"/>
      <c r="D13" s="26"/>
      <c r="E13" s="26"/>
      <c r="F13" s="26"/>
      <c r="G13" s="26"/>
      <c r="H13" s="26"/>
    </row>
    <row r="14" spans="2:8" ht="90">
      <c r="B14" s="167" t="s">
        <v>2517</v>
      </c>
      <c r="C14" s="168" t="s">
        <v>1086</v>
      </c>
      <c r="D14" s="168" t="s">
        <v>1380</v>
      </c>
      <c r="E14" s="168" t="s">
        <v>1087</v>
      </c>
      <c r="F14" s="168" t="s">
        <v>984</v>
      </c>
      <c r="G14" s="168" t="s">
        <v>1088</v>
      </c>
      <c r="H14" s="169" t="s">
        <v>1033</v>
      </c>
    </row>
    <row r="15" spans="2:8" ht="28.2" customHeight="1">
      <c r="B15" s="295"/>
      <c r="C15" s="103"/>
      <c r="D15" s="97"/>
      <c r="E15" s="184"/>
      <c r="F15" s="104"/>
      <c r="G15" s="290"/>
      <c r="H15" s="304"/>
    </row>
    <row r="16" spans="2:8" ht="28.2" customHeight="1">
      <c r="B16" s="295"/>
      <c r="C16" s="103"/>
      <c r="D16" s="97"/>
      <c r="E16" s="184"/>
      <c r="F16" s="104"/>
      <c r="G16" s="290"/>
      <c r="H16" s="304"/>
    </row>
    <row r="17" spans="2:8" ht="28.2" customHeight="1">
      <c r="B17" s="295"/>
      <c r="C17" s="103"/>
      <c r="D17" s="97"/>
      <c r="E17" s="184"/>
      <c r="F17" s="104"/>
      <c r="G17" s="290"/>
      <c r="H17" s="304"/>
    </row>
    <row r="18" spans="2:8" ht="25.2" customHeight="1">
      <c r="B18" s="296"/>
      <c r="C18" s="105"/>
      <c r="D18" s="99"/>
      <c r="E18" s="185"/>
      <c r="F18" s="104"/>
      <c r="G18" s="290"/>
      <c r="H18" s="304"/>
    </row>
    <row r="22" spans="2:8">
      <c r="B22" s="46" t="s">
        <v>1202</v>
      </c>
    </row>
  </sheetData>
  <sheetProtection algorithmName="SHA-512" hashValue="CtmLwLXo5gotPbWuCm/66BJUwQtMYCX3rTh15tNIJbEJA/ckPIvwbsY1qA7mTzTz8op3pE1PxnIjkAyGmnH5vQ==" saltValue="Um9xfVruhdBXbj+hGxvTzg=="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2026-03-27T09:18:02Z</cp:lastPrinted>
  <dcterms:created xsi:type="dcterms:W3CDTF">2023-07-24T08:34:02Z</dcterms:created>
  <dcterms:modified xsi:type="dcterms:W3CDTF">2026-03-31T12:53:42Z</dcterms:modified>
</cp:coreProperties>
</file>